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2510" windowHeight="6930" activeTab="0"/>
  </bookViews>
  <sheets>
    <sheet name="2022-2024 годы" sheetId="1" r:id="rId1"/>
  </sheets>
  <definedNames>
    <definedName name="_xlnm.Print_Area" localSheetId="0">'2022-2024 годы'!$A$3:$R$63</definedName>
  </definedNames>
  <calcPr fullCalcOnLoad="1"/>
</workbook>
</file>

<file path=xl/sharedStrings.xml><?xml version="1.0" encoding="utf-8"?>
<sst xmlns="http://schemas.openxmlformats.org/spreadsheetml/2006/main" count="90" uniqueCount="64">
  <si>
    <t>всего 2007 год</t>
  </si>
  <si>
    <t xml:space="preserve">I квартал </t>
  </si>
  <si>
    <t>II квартал</t>
  </si>
  <si>
    <t xml:space="preserve">III квартал </t>
  </si>
  <si>
    <t>IV квартал</t>
  </si>
  <si>
    <t>привлечение средств</t>
  </si>
  <si>
    <t>привлечение  средств - контроль</t>
  </si>
  <si>
    <t>погашение долговых обязательств</t>
  </si>
  <si>
    <t>исполнение государственных гарантий</t>
  </si>
  <si>
    <t>доходы от продажи имущества</t>
  </si>
  <si>
    <t>остатки средств бюджета</t>
  </si>
  <si>
    <t>дефицит</t>
  </si>
  <si>
    <t>дефицит - контроль</t>
  </si>
  <si>
    <t>балансировка</t>
  </si>
  <si>
    <t>Изменение остатков средств бюджета</t>
  </si>
  <si>
    <t>остатки средств бюджетов на начало отчётного периода</t>
  </si>
  <si>
    <t>остатки средств бюджетов на конец отчетного периода</t>
  </si>
  <si>
    <t>наименование</t>
  </si>
  <si>
    <t>Долговые обязательства Российской Федерации, субъектов Российской Федерации, муниципальных образований, выраженных в ценных бумагах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</si>
  <si>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</si>
  <si>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Государственные ценные бумаги субъектов Российской Федерации, номинированные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</si>
  <si>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номинированных в валюте Российской Федерации</t>
  </si>
  <si>
    <t>№ п/п</t>
  </si>
  <si>
    <t>КБК</t>
  </si>
  <si>
    <t>I квартал</t>
  </si>
  <si>
    <t>III квартал</t>
  </si>
  <si>
    <t>Погашение долговых обязательств</t>
  </si>
  <si>
    <t>Привлеченные в текущем году</t>
  </si>
  <si>
    <t>Привлечение  заемных средств</t>
  </si>
  <si>
    <t>000 01 02 00 00 02 0000 710</t>
  </si>
  <si>
    <t>Баланс</t>
  </si>
  <si>
    <t>Наименование КБК</t>
  </si>
  <si>
    <t>000 01 02 00 00 02 0000 810</t>
  </si>
  <si>
    <t>000 01 05 00 00 00 0000 000</t>
  </si>
  <si>
    <t>Изменение остатков средств на счетах по учету средств бюджета</t>
  </si>
  <si>
    <t>.</t>
  </si>
  <si>
    <t>Иные источники внутреннего финансирования  дефицитов бюджетов</t>
  </si>
  <si>
    <t>Привлеченные до текущего года</t>
  </si>
  <si>
    <t>Всего поступление</t>
  </si>
  <si>
    <t>Предоставление</t>
  </si>
  <si>
    <t xml:space="preserve">Возврат
</t>
  </si>
  <si>
    <t>000 01 03 01 00 02 0000 710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</si>
  <si>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</si>
  <si>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</si>
  <si>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</si>
  <si>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000 01 06 00 00 00 0000 000</t>
  </si>
  <si>
    <t>000 01 06 05 00 00 0000 000</t>
  </si>
  <si>
    <t>Бюджетные кредиты, предоставленные внутри страны в валюте Российско Федерации</t>
  </si>
  <si>
    <t>бюджетного планирования и анализа исполнения бюджета</t>
  </si>
  <si>
    <t>Дефицит - (Профицит +)</t>
  </si>
  <si>
    <t>всего на 2022 год</t>
  </si>
  <si>
    <t>Тихомирова Светлата Сергеевна</t>
  </si>
  <si>
    <t>32 00 90</t>
  </si>
  <si>
    <t>всего на 2023 год</t>
  </si>
  <si>
    <t>Д.Е. Цветков</t>
  </si>
  <si>
    <t>Бюджетные кредиты, предоставленные за счет средств федерального бюджета на пополнение остатка средств на едином счете бюджета</t>
  </si>
  <si>
    <t>Привлечение кредитов от кредитных организаций бюджетами субъектов Российской Федерации в валюте Российской Федерации</t>
  </si>
  <si>
    <t xml:space="preserve">Привлечение кредитов от других бюджетов бюджетной системы Российской Федерации бюджетами субъектов Российской Федерации в валюте Российской Федерации </t>
  </si>
  <si>
    <t>Бюджетные кредиты, предоставленные за счет средств федерального бюджета для частичного покрытия дефицита бюджета</t>
  </si>
  <si>
    <t>Заместитель начальника управления сводного</t>
  </si>
  <si>
    <t>всего на 2024 год</t>
  </si>
  <si>
    <t xml:space="preserve">Расчеты по статьям классификации источников финансирования дефицита областного бюджета Тверской области на 2022 год и на плановый период 2023 и 2024 годов </t>
  </si>
  <si>
    <t>Операции по управлению остатками</t>
  </si>
  <si>
    <t>Бюджетные кредиты, предоставленные за счет средств федерального бюджета на финансовое обеспечение реализации инфраструктурных проектов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</si>
</sst>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8">
    <font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23"/>
      <name val="Verdana"/>
      <family val="2"/>
    </font>
    <font>
      <i/>
      <sz val="10"/>
      <name val="Verdana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174" fontId="1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75" fontId="1" fillId="0" borderId="0" xfId="0" applyNumberFormat="1" applyFont="1" applyFill="1" applyBorder="1" applyAlignment="1">
      <alignment/>
    </xf>
    <xf numFmtId="0" fontId="5" fillId="7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30" xfId="0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center" vertical="center" wrapText="1"/>
    </xf>
    <xf numFmtId="3" fontId="11" fillId="5" borderId="30" xfId="0" applyNumberFormat="1" applyFont="1" applyFill="1" applyBorder="1" applyAlignment="1">
      <alignment horizontal="right" vertical="center" wrapText="1"/>
    </xf>
    <xf numFmtId="3" fontId="11" fillId="0" borderId="3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11" fillId="19" borderId="30" xfId="0" applyFont="1" applyFill="1" applyBorder="1" applyAlignment="1">
      <alignment horizontal="right" vertical="center" wrapText="1"/>
    </xf>
    <xf numFmtId="0" fontId="11" fillId="19" borderId="30" xfId="0" applyFont="1" applyFill="1" applyBorder="1" applyAlignment="1">
      <alignment horizontal="center" vertical="center" wrapText="1"/>
    </xf>
    <xf numFmtId="175" fontId="11" fillId="5" borderId="30" xfId="0" applyNumberFormat="1" applyFont="1" applyFill="1" applyBorder="1" applyAlignment="1">
      <alignment horizontal="right" vertical="center" wrapText="1"/>
    </xf>
    <xf numFmtId="175" fontId="11" fillId="19" borderId="30" xfId="0" applyNumberFormat="1" applyFont="1" applyFill="1" applyBorder="1" applyAlignment="1">
      <alignment horizontal="right" vertical="center" wrapText="1"/>
    </xf>
    <xf numFmtId="175" fontId="10" fillId="5" borderId="30" xfId="0" applyNumberFormat="1" applyFont="1" applyFill="1" applyBorder="1" applyAlignment="1">
      <alignment horizontal="right" vertical="center" wrapText="1"/>
    </xf>
    <xf numFmtId="175" fontId="10" fillId="7" borderId="30" xfId="0" applyNumberFormat="1" applyFont="1" applyFill="1" applyBorder="1" applyAlignment="1">
      <alignment horizontal="right" vertical="center" wrapText="1"/>
    </xf>
    <xf numFmtId="0" fontId="10" fillId="0" borderId="30" xfId="0" applyFont="1" applyFill="1" applyBorder="1" applyAlignment="1">
      <alignment horizontal="center" vertical="center" wrapText="1"/>
    </xf>
    <xf numFmtId="175" fontId="10" fillId="5" borderId="30" xfId="0" applyNumberFormat="1" applyFont="1" applyFill="1" applyBorder="1" applyAlignment="1">
      <alignment horizontal="right" vertical="center"/>
    </xf>
    <xf numFmtId="175" fontId="10" fillId="33" borderId="30" xfId="0" applyNumberFormat="1" applyFont="1" applyFill="1" applyBorder="1" applyAlignment="1">
      <alignment horizontal="right" vertical="center"/>
    </xf>
    <xf numFmtId="175" fontId="5" fillId="7" borderId="30" xfId="0" applyNumberFormat="1" applyFont="1" applyFill="1" applyBorder="1" applyAlignment="1">
      <alignment horizontal="right" vertical="center" wrapText="1"/>
    </xf>
    <xf numFmtId="175" fontId="5" fillId="5" borderId="30" xfId="0" applyNumberFormat="1" applyFont="1" applyFill="1" applyBorder="1" applyAlignment="1">
      <alignment horizontal="right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175" fontId="11" fillId="19" borderId="30" xfId="0" applyNumberFormat="1" applyFont="1" applyFill="1" applyBorder="1" applyAlignment="1">
      <alignment horizontal="center" vertical="center" wrapText="1"/>
    </xf>
    <xf numFmtId="175" fontId="11" fillId="7" borderId="30" xfId="0" applyNumberFormat="1" applyFont="1" applyFill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5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5" fillId="7" borderId="3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175" fontId="10" fillId="33" borderId="30" xfId="0" applyNumberFormat="1" applyFont="1" applyFill="1" applyBorder="1" applyAlignment="1">
      <alignment vertical="center"/>
    </xf>
    <xf numFmtId="0" fontId="11" fillId="19" borderId="30" xfId="0" applyFont="1" applyFill="1" applyBorder="1" applyAlignment="1">
      <alignment horizontal="center" vertical="center"/>
    </xf>
    <xf numFmtId="175" fontId="11" fillId="5" borderId="30" xfId="0" applyNumberFormat="1" applyFont="1" applyFill="1" applyBorder="1" applyAlignment="1">
      <alignment horizontal="right" vertical="center"/>
    </xf>
    <xf numFmtId="175" fontId="11" fillId="19" borderId="30" xfId="0" applyNumberFormat="1" applyFont="1" applyFill="1" applyBorder="1" applyAlignment="1">
      <alignment horizontal="right" vertical="center"/>
    </xf>
    <xf numFmtId="0" fontId="12" fillId="34" borderId="0" xfId="0" applyFont="1" applyFill="1" applyBorder="1" applyAlignment="1">
      <alignment horizontal="center" vertical="center"/>
    </xf>
    <xf numFmtId="175" fontId="10" fillId="5" borderId="30" xfId="0" applyNumberFormat="1" applyFont="1" applyFill="1" applyBorder="1" applyAlignment="1">
      <alignment vertical="center"/>
    </xf>
    <xf numFmtId="175" fontId="10" fillId="7" borderId="30" xfId="0" applyNumberFormat="1" applyFont="1" applyFill="1" applyBorder="1" applyAlignment="1">
      <alignment vertical="center"/>
    </xf>
    <xf numFmtId="0" fontId="10" fillId="13" borderId="0" xfId="0" applyFont="1" applyFill="1" applyBorder="1" applyAlignment="1">
      <alignment vertical="center"/>
    </xf>
    <xf numFmtId="175" fontId="10" fillId="0" borderId="3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5" fillId="33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5" fillId="19" borderId="30" xfId="0" applyFont="1" applyFill="1" applyBorder="1" applyAlignment="1">
      <alignment vertical="center"/>
    </xf>
    <xf numFmtId="0" fontId="5" fillId="19" borderId="30" xfId="0" applyFont="1" applyFill="1" applyBorder="1" applyAlignment="1">
      <alignment horizontal="center" vertical="center" wrapText="1"/>
    </xf>
    <xf numFmtId="175" fontId="11" fillId="19" borderId="30" xfId="0" applyNumberFormat="1" applyFont="1" applyFill="1" applyBorder="1" applyAlignment="1">
      <alignment horizontal="center" vertical="center"/>
    </xf>
    <xf numFmtId="175" fontId="5" fillId="5" borderId="30" xfId="0" applyNumberFormat="1" applyFont="1" applyFill="1" applyBorder="1" applyAlignment="1">
      <alignment vertical="center"/>
    </xf>
    <xf numFmtId="175" fontId="5" fillId="19" borderId="3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3" fillId="33" borderId="30" xfId="0" applyFont="1" applyFill="1" applyBorder="1" applyAlignment="1">
      <alignment vertical="center"/>
    </xf>
    <xf numFmtId="175" fontId="5" fillId="33" borderId="3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5" fontId="5" fillId="34" borderId="31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view="pageBreakPreview" zoomScale="70" zoomScaleNormal="80" zoomScaleSheetLayoutView="70" zoomScalePageLayoutView="0" workbookViewId="0" topLeftCell="C23">
      <selection activeCell="S29" sqref="S29"/>
    </sheetView>
  </sheetViews>
  <sheetFormatPr defaultColWidth="9.00390625" defaultRowHeight="12.75"/>
  <cols>
    <col min="1" max="1" width="6.125" style="2" customWidth="1"/>
    <col min="2" max="2" width="36.125" style="2" customWidth="1"/>
    <col min="3" max="3" width="64.625" style="2" bestFit="1" customWidth="1"/>
    <col min="4" max="4" width="21.875" style="2" customWidth="1"/>
    <col min="5" max="5" width="15.875" style="2" customWidth="1"/>
    <col min="6" max="6" width="18.375" style="2" customWidth="1"/>
    <col min="7" max="7" width="19.375" style="2" customWidth="1"/>
    <col min="8" max="8" width="20.75390625" style="2" customWidth="1"/>
    <col min="9" max="9" width="21.75390625" style="2" customWidth="1"/>
    <col min="10" max="11" width="18.375" style="2" customWidth="1"/>
    <col min="12" max="12" width="19.375" style="2" customWidth="1"/>
    <col min="13" max="13" width="20.75390625" style="2" customWidth="1"/>
    <col min="14" max="14" width="22.00390625" style="2" customWidth="1"/>
    <col min="15" max="15" width="15.625" style="2" customWidth="1"/>
    <col min="16" max="17" width="17.75390625" style="2" customWidth="1"/>
    <col min="18" max="18" width="16.25390625" style="2" customWidth="1"/>
    <col min="19" max="19" width="10.875" style="2" bestFit="1" customWidth="1"/>
    <col min="20" max="16384" width="9.125" style="2" customWidth="1"/>
  </cols>
  <sheetData>
    <row r="1" spans="17:18" ht="12.75" customHeight="1" hidden="1">
      <c r="Q1" s="110"/>
      <c r="R1" s="110"/>
    </row>
    <row r="2" spans="3:18" ht="45.75" customHeight="1" hidden="1">
      <c r="C2" s="3"/>
      <c r="D2" s="4" t="s">
        <v>0</v>
      </c>
      <c r="E2" s="5" t="s">
        <v>1</v>
      </c>
      <c r="F2" s="5" t="s">
        <v>2</v>
      </c>
      <c r="G2" s="5" t="s">
        <v>3</v>
      </c>
      <c r="H2" s="6" t="s">
        <v>4</v>
      </c>
      <c r="I2" s="4" t="s">
        <v>0</v>
      </c>
      <c r="J2" s="5" t="s">
        <v>1</v>
      </c>
      <c r="K2" s="5" t="s">
        <v>2</v>
      </c>
      <c r="L2" s="5" t="s">
        <v>3</v>
      </c>
      <c r="M2" s="6" t="s">
        <v>4</v>
      </c>
      <c r="Q2" s="110"/>
      <c r="R2" s="110"/>
    </row>
    <row r="3" spans="3:18" ht="30" customHeight="1" hidden="1">
      <c r="C3" s="7" t="s">
        <v>5</v>
      </c>
      <c r="D3" s="8">
        <v>3263633000</v>
      </c>
      <c r="E3" s="8">
        <v>600000000</v>
      </c>
      <c r="F3" s="8">
        <v>763633000</v>
      </c>
      <c r="G3" s="8">
        <v>900000000</v>
      </c>
      <c r="H3" s="9">
        <v>1000000000</v>
      </c>
      <c r="I3" s="8">
        <v>3263633000</v>
      </c>
      <c r="J3" s="8">
        <v>600000000</v>
      </c>
      <c r="K3" s="8">
        <v>763633000</v>
      </c>
      <c r="L3" s="8">
        <v>900000000</v>
      </c>
      <c r="M3" s="9">
        <v>1000000000</v>
      </c>
      <c r="O3" s="10"/>
      <c r="Q3" s="110"/>
      <c r="R3" s="110"/>
    </row>
    <row r="4" spans="3:18" ht="30" customHeight="1" hidden="1">
      <c r="C4" s="11" t="s">
        <v>6</v>
      </c>
      <c r="D4" s="12" t="e">
        <f>D20+#REF!</f>
        <v>#REF!</v>
      </c>
      <c r="E4" s="12" t="e">
        <f>E20+#REF!</f>
        <v>#REF!</v>
      </c>
      <c r="F4" s="12" t="e">
        <f>F20+#REF!</f>
        <v>#REF!</v>
      </c>
      <c r="G4" s="12" t="e">
        <f>G20+#REF!</f>
        <v>#REF!</v>
      </c>
      <c r="H4" s="13" t="e">
        <f>H20+#REF!</f>
        <v>#REF!</v>
      </c>
      <c r="I4" s="12" t="e">
        <f>I20+#REF!</f>
        <v>#REF!</v>
      </c>
      <c r="J4" s="12" t="e">
        <f>J20+#REF!</f>
        <v>#REF!</v>
      </c>
      <c r="K4" s="12" t="e">
        <f>K20+#REF!</f>
        <v>#REF!</v>
      </c>
      <c r="L4" s="12" t="e">
        <f>L20+#REF!</f>
        <v>#REF!</v>
      </c>
      <c r="M4" s="13" t="e">
        <f>M20+#REF!</f>
        <v>#REF!</v>
      </c>
      <c r="O4" s="10"/>
      <c r="Q4" s="110"/>
      <c r="R4" s="110"/>
    </row>
    <row r="5" spans="3:18" ht="30" customHeight="1" hidden="1">
      <c r="C5" s="14" t="s">
        <v>7</v>
      </c>
      <c r="D5" s="15">
        <v>2082108000</v>
      </c>
      <c r="E5" s="15" t="e">
        <f>E22+#REF!</f>
        <v>#REF!</v>
      </c>
      <c r="F5" s="15" t="e">
        <f>F22+#REF!</f>
        <v>#REF!</v>
      </c>
      <c r="G5" s="15" t="e">
        <f>G22+#REF!</f>
        <v>#REF!</v>
      </c>
      <c r="H5" s="16" t="e">
        <f>H22+#REF!</f>
        <v>#REF!</v>
      </c>
      <c r="I5" s="15">
        <v>2082108000</v>
      </c>
      <c r="J5" s="15" t="e">
        <f>J22+#REF!</f>
        <v>#REF!</v>
      </c>
      <c r="K5" s="15" t="e">
        <f>K22+#REF!</f>
        <v>#REF!</v>
      </c>
      <c r="L5" s="15" t="e">
        <f>L22+#REF!</f>
        <v>#REF!</v>
      </c>
      <c r="M5" s="16" t="e">
        <f>M22+#REF!</f>
        <v>#REF!</v>
      </c>
      <c r="Q5" s="110"/>
      <c r="R5" s="110"/>
    </row>
    <row r="6" spans="3:18" ht="30" customHeight="1" hidden="1">
      <c r="C6" s="14" t="s">
        <v>8</v>
      </c>
      <c r="D6" s="15">
        <v>50487000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6" t="e">
        <f>#REF!</f>
        <v>#REF!</v>
      </c>
      <c r="I6" s="15">
        <v>50487000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6" t="e">
        <f>#REF!</f>
        <v>#REF!</v>
      </c>
      <c r="Q6" s="110"/>
      <c r="R6" s="110"/>
    </row>
    <row r="7" spans="3:18" ht="30" customHeight="1" hidden="1">
      <c r="C7" s="14" t="s">
        <v>9</v>
      </c>
      <c r="D7" s="15">
        <v>-43395000</v>
      </c>
      <c r="E7" s="15" t="e">
        <f>#REF!</f>
        <v>#REF!</v>
      </c>
      <c r="F7" s="15" t="e">
        <f>#REF!</f>
        <v>#REF!</v>
      </c>
      <c r="G7" s="15" t="e">
        <f>#REF!</f>
        <v>#REF!</v>
      </c>
      <c r="H7" s="16" t="e">
        <f>#REF!</f>
        <v>#REF!</v>
      </c>
      <c r="I7" s="15">
        <v>-43395000</v>
      </c>
      <c r="J7" s="15" t="e">
        <f>#REF!</f>
        <v>#REF!</v>
      </c>
      <c r="K7" s="15" t="e">
        <f>#REF!</f>
        <v>#REF!</v>
      </c>
      <c r="L7" s="15" t="e">
        <f>#REF!</f>
        <v>#REF!</v>
      </c>
      <c r="M7" s="16" t="e">
        <f>#REF!</f>
        <v>#REF!</v>
      </c>
      <c r="Q7" s="110"/>
      <c r="R7" s="110"/>
    </row>
    <row r="8" spans="3:18" ht="30" customHeight="1" hidden="1">
      <c r="C8" s="14" t="s">
        <v>10</v>
      </c>
      <c r="D8" s="15">
        <v>0</v>
      </c>
      <c r="E8" s="15">
        <f>E13</f>
        <v>338876301</v>
      </c>
      <c r="F8" s="15">
        <f>F13</f>
        <v>-54447178</v>
      </c>
      <c r="G8" s="15">
        <f>G13</f>
        <v>-135404998</v>
      </c>
      <c r="H8" s="16">
        <f>H13</f>
        <v>-149024125</v>
      </c>
      <c r="I8" s="15">
        <v>0</v>
      </c>
      <c r="J8" s="15">
        <f>J13</f>
        <v>338876301</v>
      </c>
      <c r="K8" s="15">
        <f>K13</f>
        <v>-54447178</v>
      </c>
      <c r="L8" s="15">
        <f>L13</f>
        <v>-135404998</v>
      </c>
      <c r="M8" s="16">
        <f>M13</f>
        <v>-149024125</v>
      </c>
      <c r="Q8" s="110"/>
      <c r="R8" s="110"/>
    </row>
    <row r="9" spans="3:18" ht="30" customHeight="1" hidden="1">
      <c r="C9" s="14" t="s">
        <v>11</v>
      </c>
      <c r="D9" s="17">
        <v>1087643000</v>
      </c>
      <c r="E9" s="17">
        <v>661045494</v>
      </c>
      <c r="F9" s="17">
        <v>440318456</v>
      </c>
      <c r="G9" s="17">
        <v>225315541</v>
      </c>
      <c r="H9" s="18">
        <v>-239036491</v>
      </c>
      <c r="I9" s="17">
        <v>1087643000</v>
      </c>
      <c r="J9" s="17">
        <v>661045494</v>
      </c>
      <c r="K9" s="17">
        <v>440318456</v>
      </c>
      <c r="L9" s="17">
        <v>225315541</v>
      </c>
      <c r="M9" s="18">
        <v>-239036491</v>
      </c>
      <c r="Q9" s="110"/>
      <c r="R9" s="110"/>
    </row>
    <row r="10" spans="3:18" ht="30" customHeight="1" hidden="1">
      <c r="C10" s="19" t="s">
        <v>12</v>
      </c>
      <c r="D10" s="15" t="e">
        <f aca="true" t="shared" si="0" ref="D10:M10">D4-(D5+D6)+D7+D8</f>
        <v>#REF!</v>
      </c>
      <c r="E10" s="15" t="e">
        <f t="shared" si="0"/>
        <v>#REF!</v>
      </c>
      <c r="F10" s="15" t="e">
        <f t="shared" si="0"/>
        <v>#REF!</v>
      </c>
      <c r="G10" s="15" t="e">
        <f t="shared" si="0"/>
        <v>#REF!</v>
      </c>
      <c r="H10" s="16" t="e">
        <f t="shared" si="0"/>
        <v>#REF!</v>
      </c>
      <c r="I10" s="15" t="e">
        <f t="shared" si="0"/>
        <v>#REF!</v>
      </c>
      <c r="J10" s="15" t="e">
        <f t="shared" si="0"/>
        <v>#REF!</v>
      </c>
      <c r="K10" s="15" t="e">
        <f t="shared" si="0"/>
        <v>#REF!</v>
      </c>
      <c r="L10" s="15" t="e">
        <f t="shared" si="0"/>
        <v>#REF!</v>
      </c>
      <c r="M10" s="16" t="e">
        <f t="shared" si="0"/>
        <v>#REF!</v>
      </c>
      <c r="Q10" s="110"/>
      <c r="R10" s="110"/>
    </row>
    <row r="11" spans="3:18" ht="30" customHeight="1" hidden="1">
      <c r="C11" s="20" t="s">
        <v>13</v>
      </c>
      <c r="D11" s="21" t="e">
        <f aca="true" t="shared" si="1" ref="D11:M11">D9-D10</f>
        <v>#REF!</v>
      </c>
      <c r="E11" s="21" t="e">
        <f t="shared" si="1"/>
        <v>#REF!</v>
      </c>
      <c r="F11" s="21" t="e">
        <f t="shared" si="1"/>
        <v>#REF!</v>
      </c>
      <c r="G11" s="21" t="e">
        <f t="shared" si="1"/>
        <v>#REF!</v>
      </c>
      <c r="H11" s="22" t="e">
        <f t="shared" si="1"/>
        <v>#REF!</v>
      </c>
      <c r="I11" s="21" t="e">
        <f t="shared" si="1"/>
        <v>#REF!</v>
      </c>
      <c r="J11" s="21" t="e">
        <f t="shared" si="1"/>
        <v>#REF!</v>
      </c>
      <c r="K11" s="21" t="e">
        <f t="shared" si="1"/>
        <v>#REF!</v>
      </c>
      <c r="L11" s="21" t="e">
        <f t="shared" si="1"/>
        <v>#REF!</v>
      </c>
      <c r="M11" s="22" t="e">
        <f t="shared" si="1"/>
        <v>#REF!</v>
      </c>
      <c r="Q11" s="110"/>
      <c r="R11" s="110"/>
    </row>
    <row r="12" spans="17:18" ht="12.75" customHeight="1" hidden="1">
      <c r="Q12" s="110"/>
      <c r="R12" s="110"/>
    </row>
    <row r="13" spans="1:18" s="1" customFormat="1" ht="12.75" customHeight="1" hidden="1">
      <c r="A13" s="2"/>
      <c r="B13" s="2"/>
      <c r="C13" s="23" t="s">
        <v>14</v>
      </c>
      <c r="D13" s="24"/>
      <c r="E13" s="24">
        <f>E14-E15</f>
        <v>338876301</v>
      </c>
      <c r="F13" s="24">
        <f>F14-F15</f>
        <v>-54447178</v>
      </c>
      <c r="G13" s="24">
        <f>G14-G15</f>
        <v>-135404998</v>
      </c>
      <c r="H13" s="25">
        <f>H14-H15</f>
        <v>-149024125</v>
      </c>
      <c r="I13" s="24"/>
      <c r="J13" s="24">
        <f>J14-J15</f>
        <v>338876301</v>
      </c>
      <c r="K13" s="24">
        <f>K14-K15</f>
        <v>-54447178</v>
      </c>
      <c r="L13" s="24">
        <f>L14-L15</f>
        <v>-135404998</v>
      </c>
      <c r="M13" s="25">
        <f>M14-M15</f>
        <v>-149024125</v>
      </c>
      <c r="Q13" s="110"/>
      <c r="R13" s="110"/>
    </row>
    <row r="14" spans="1:18" s="1" customFormat="1" ht="12.75" customHeight="1" hidden="1">
      <c r="A14" s="2"/>
      <c r="B14" s="2"/>
      <c r="C14" s="26" t="s">
        <v>15</v>
      </c>
      <c r="D14" s="15">
        <f>E14</f>
        <v>400000000</v>
      </c>
      <c r="E14" s="15">
        <v>400000000</v>
      </c>
      <c r="F14" s="15">
        <f>E15</f>
        <v>61123699</v>
      </c>
      <c r="G14" s="15">
        <f>F15</f>
        <v>115570877</v>
      </c>
      <c r="H14" s="16">
        <f>G15</f>
        <v>250975875</v>
      </c>
      <c r="I14" s="15">
        <f>J14</f>
        <v>400000000</v>
      </c>
      <c r="J14" s="15">
        <v>400000000</v>
      </c>
      <c r="K14" s="15">
        <f>J15</f>
        <v>61123699</v>
      </c>
      <c r="L14" s="15">
        <f>K15</f>
        <v>115570877</v>
      </c>
      <c r="M14" s="16">
        <f>L15</f>
        <v>250975875</v>
      </c>
      <c r="Q14" s="110"/>
      <c r="R14" s="110"/>
    </row>
    <row r="15" spans="1:18" s="1" customFormat="1" ht="12.75" customHeight="1" hidden="1">
      <c r="A15" s="2"/>
      <c r="B15" s="2"/>
      <c r="C15" s="27" t="s">
        <v>16</v>
      </c>
      <c r="D15" s="28">
        <f>H15</f>
        <v>400000000</v>
      </c>
      <c r="E15" s="28">
        <f>400000000-298723156-49742500+9589355</f>
        <v>61123699</v>
      </c>
      <c r="F15" s="28">
        <f>51534344-10546754+74583287</f>
        <v>115570877</v>
      </c>
      <c r="G15" s="28">
        <f>180000000+223793294+67432581-220250000</f>
        <v>250975875</v>
      </c>
      <c r="H15" s="29">
        <v>400000000</v>
      </c>
      <c r="I15" s="28">
        <f>M15</f>
        <v>400000000</v>
      </c>
      <c r="J15" s="28">
        <f>400000000-298723156-49742500+9589355</f>
        <v>61123699</v>
      </c>
      <c r="K15" s="28">
        <f>51534344-10546754+74583287</f>
        <v>115570877</v>
      </c>
      <c r="L15" s="28">
        <f>180000000+223793294+67432581-220250000</f>
        <v>250975875</v>
      </c>
      <c r="M15" s="29">
        <v>400000000</v>
      </c>
      <c r="Q15" s="110"/>
      <c r="R15" s="110"/>
    </row>
    <row r="16" spans="17:18" ht="12.75" customHeight="1" hidden="1">
      <c r="Q16" s="110"/>
      <c r="R16" s="110"/>
    </row>
    <row r="17" spans="1:18" s="1" customFormat="1" ht="50.25" customHeight="1" hidden="1">
      <c r="A17" s="30"/>
      <c r="B17" s="30"/>
      <c r="C17" s="31" t="s">
        <v>17</v>
      </c>
      <c r="D17" s="32" t="s">
        <v>0</v>
      </c>
      <c r="E17" s="33" t="s">
        <v>1</v>
      </c>
      <c r="F17" s="33" t="s">
        <v>2</v>
      </c>
      <c r="G17" s="33" t="s">
        <v>3</v>
      </c>
      <c r="H17" s="34" t="s">
        <v>4</v>
      </c>
      <c r="I17" s="32" t="s">
        <v>0</v>
      </c>
      <c r="J17" s="33" t="s">
        <v>1</v>
      </c>
      <c r="K17" s="33" t="s">
        <v>2</v>
      </c>
      <c r="L17" s="33" t="s">
        <v>3</v>
      </c>
      <c r="M17" s="34" t="s">
        <v>4</v>
      </c>
      <c r="Q17" s="110"/>
      <c r="R17" s="110"/>
    </row>
    <row r="18" spans="1:18" s="1" customFormat="1" ht="33" customHeight="1" hidden="1">
      <c r="A18" s="35"/>
      <c r="B18" s="35"/>
      <c r="C18" s="36"/>
      <c r="D18" s="37" t="e">
        <f>D19+#REF!+#REF!+#REF!</f>
        <v>#REF!</v>
      </c>
      <c r="E18" s="37" t="e">
        <f>E19+#REF!+#REF!+#REF!+E8</f>
        <v>#REF!</v>
      </c>
      <c r="F18" s="37" t="e">
        <f>F19+#REF!+#REF!+#REF!+F8</f>
        <v>#REF!</v>
      </c>
      <c r="G18" s="37" t="e">
        <f>G19+#REF!+#REF!+#REF!+G8</f>
        <v>#REF!</v>
      </c>
      <c r="H18" s="38" t="e">
        <f>H19+#REF!+#REF!+#REF!+H8</f>
        <v>#REF!</v>
      </c>
      <c r="I18" s="37" t="e">
        <f>I19+#REF!+#REF!+#REF!</f>
        <v>#REF!</v>
      </c>
      <c r="J18" s="37" t="e">
        <f>J19+#REF!+#REF!+#REF!+J8</f>
        <v>#REF!</v>
      </c>
      <c r="K18" s="37" t="e">
        <f>K19+#REF!+#REF!+#REF!+K8</f>
        <v>#REF!</v>
      </c>
      <c r="L18" s="37" t="e">
        <f>L19+#REF!+#REF!+#REF!+L8</f>
        <v>#REF!</v>
      </c>
      <c r="M18" s="38" t="e">
        <f>M19+#REF!+#REF!+#REF!+M8</f>
        <v>#REF!</v>
      </c>
      <c r="Q18" s="110"/>
      <c r="R18" s="110"/>
    </row>
    <row r="19" spans="1:18" s="1" customFormat="1" ht="38.25" customHeight="1" hidden="1">
      <c r="A19" s="39"/>
      <c r="B19" s="39"/>
      <c r="C19" s="40" t="s">
        <v>18</v>
      </c>
      <c r="D19" s="41">
        <v>900000000</v>
      </c>
      <c r="E19" s="41" t="e">
        <f>E20-E22</f>
        <v>#REF!</v>
      </c>
      <c r="F19" s="41" t="e">
        <f>F20-F22</f>
        <v>#REF!</v>
      </c>
      <c r="G19" s="41" t="e">
        <f>G20-G22</f>
        <v>#REF!</v>
      </c>
      <c r="H19" s="42" t="e">
        <f>H20-H22</f>
        <v>#REF!</v>
      </c>
      <c r="I19" s="41">
        <v>900000000</v>
      </c>
      <c r="J19" s="41" t="e">
        <f>J20-J22</f>
        <v>#REF!</v>
      </c>
      <c r="K19" s="41" t="e">
        <f>K20-K22</f>
        <v>#REF!</v>
      </c>
      <c r="L19" s="41" t="e">
        <f>L20-L22</f>
        <v>#REF!</v>
      </c>
      <c r="M19" s="42" t="e">
        <f>M20-M22</f>
        <v>#REF!</v>
      </c>
      <c r="Q19" s="110"/>
      <c r="R19" s="110"/>
    </row>
    <row r="20" spans="1:18" s="1" customFormat="1" ht="51" customHeight="1" hidden="1">
      <c r="A20" s="43"/>
      <c r="B20" s="43"/>
      <c r="C20" s="44" t="s">
        <v>19</v>
      </c>
      <c r="D20" s="45">
        <f aca="true" t="shared" si="2" ref="D20:M20">D21</f>
        <v>1900000000</v>
      </c>
      <c r="E20" s="45">
        <f t="shared" si="2"/>
        <v>0</v>
      </c>
      <c r="F20" s="45">
        <f t="shared" si="2"/>
        <v>0</v>
      </c>
      <c r="G20" s="45">
        <f t="shared" si="2"/>
        <v>1900000000</v>
      </c>
      <c r="H20" s="46">
        <f t="shared" si="2"/>
        <v>0</v>
      </c>
      <c r="I20" s="45">
        <f t="shared" si="2"/>
        <v>1900000000</v>
      </c>
      <c r="J20" s="45">
        <f t="shared" si="2"/>
        <v>0</v>
      </c>
      <c r="K20" s="45">
        <f t="shared" si="2"/>
        <v>0</v>
      </c>
      <c r="L20" s="45">
        <f t="shared" si="2"/>
        <v>1900000000</v>
      </c>
      <c r="M20" s="46">
        <f t="shared" si="2"/>
        <v>0</v>
      </c>
      <c r="Q20" s="110"/>
      <c r="R20" s="110"/>
    </row>
    <row r="21" spans="1:18" s="1" customFormat="1" ht="38.25" customHeight="1" hidden="1">
      <c r="A21" s="35"/>
      <c r="B21" s="35"/>
      <c r="C21" s="36" t="s">
        <v>20</v>
      </c>
      <c r="D21" s="37">
        <v>1900000000</v>
      </c>
      <c r="E21" s="37">
        <v>0</v>
      </c>
      <c r="F21" s="37">
        <v>0</v>
      </c>
      <c r="G21" s="37">
        <v>1900000000</v>
      </c>
      <c r="H21" s="38">
        <v>0</v>
      </c>
      <c r="I21" s="37">
        <v>1900000000</v>
      </c>
      <c r="J21" s="37">
        <v>0</v>
      </c>
      <c r="K21" s="37">
        <v>0</v>
      </c>
      <c r="L21" s="37">
        <v>1900000000</v>
      </c>
      <c r="M21" s="38">
        <v>0</v>
      </c>
      <c r="Q21" s="110"/>
      <c r="R21" s="110"/>
    </row>
    <row r="22" spans="1:18" s="1" customFormat="1" ht="51" customHeight="1" hidden="1">
      <c r="A22" s="47"/>
      <c r="B22" s="47"/>
      <c r="C22" s="48" t="s">
        <v>21</v>
      </c>
      <c r="D22" s="49" t="e">
        <f>#REF!</f>
        <v>#REF!</v>
      </c>
      <c r="E22" s="49" t="e">
        <f>#REF!</f>
        <v>#REF!</v>
      </c>
      <c r="F22" s="49" t="e">
        <f>#REF!</f>
        <v>#REF!</v>
      </c>
      <c r="G22" s="49" t="e">
        <f>#REF!</f>
        <v>#REF!</v>
      </c>
      <c r="H22" s="50" t="e">
        <f>#REF!</f>
        <v>#REF!</v>
      </c>
      <c r="I22" s="49" t="e">
        <f>#REF!</f>
        <v>#REF!</v>
      </c>
      <c r="J22" s="49" t="e">
        <f>#REF!</f>
        <v>#REF!</v>
      </c>
      <c r="K22" s="49" t="e">
        <f>#REF!</f>
        <v>#REF!</v>
      </c>
      <c r="L22" s="49" t="e">
        <f>#REF!</f>
        <v>#REF!</v>
      </c>
      <c r="M22" s="50" t="e">
        <f>#REF!</f>
        <v>#REF!</v>
      </c>
      <c r="Q22" s="110"/>
      <c r="R22" s="110"/>
    </row>
    <row r="23" spans="1:18" s="1" customFormat="1" ht="20.25" customHeight="1">
      <c r="A23" s="51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1" t="s">
        <v>35</v>
      </c>
      <c r="Q23" s="110"/>
      <c r="R23" s="110"/>
    </row>
    <row r="24" spans="1:13" s="1" customFormat="1" ht="12.75">
      <c r="A24" s="51"/>
      <c r="B24" s="51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8" s="1" customFormat="1" ht="23.25" customHeight="1">
      <c r="A25" s="109" t="s">
        <v>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  <row r="26" spans="1:13" s="1" customFormat="1" ht="12.75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s="1" customFormat="1" ht="12.75">
      <c r="A27" s="51"/>
      <c r="B27" s="51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</row>
    <row r="28" spans="1:14" s="1" customFormat="1" ht="12.75">
      <c r="A28" s="51"/>
      <c r="B28" s="51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2"/>
    </row>
    <row r="29" spans="1:18" s="61" customFormat="1" ht="53.25" customHeight="1">
      <c r="A29" s="57" t="s">
        <v>22</v>
      </c>
      <c r="B29" s="58" t="s">
        <v>23</v>
      </c>
      <c r="C29" s="58" t="s">
        <v>31</v>
      </c>
      <c r="D29" s="59" t="s">
        <v>50</v>
      </c>
      <c r="E29" s="60" t="s">
        <v>24</v>
      </c>
      <c r="F29" s="60" t="s">
        <v>2</v>
      </c>
      <c r="G29" s="60" t="s">
        <v>25</v>
      </c>
      <c r="H29" s="60" t="s">
        <v>4</v>
      </c>
      <c r="I29" s="59" t="s">
        <v>53</v>
      </c>
      <c r="J29" s="60" t="s">
        <v>24</v>
      </c>
      <c r="K29" s="60" t="s">
        <v>2</v>
      </c>
      <c r="L29" s="60" t="s">
        <v>25</v>
      </c>
      <c r="M29" s="60" t="s">
        <v>4</v>
      </c>
      <c r="N29" s="59" t="s">
        <v>60</v>
      </c>
      <c r="O29" s="60" t="s">
        <v>24</v>
      </c>
      <c r="P29" s="60" t="s">
        <v>2</v>
      </c>
      <c r="Q29" s="60" t="s">
        <v>25</v>
      </c>
      <c r="R29" s="60" t="s">
        <v>4</v>
      </c>
    </row>
    <row r="30" spans="1:18" s="80" customFormat="1" ht="21" customHeight="1">
      <c r="A30" s="62"/>
      <c r="B30" s="62"/>
      <c r="C30" s="63" t="s">
        <v>26</v>
      </c>
      <c r="D30" s="64">
        <f aca="true" t="shared" si="3" ref="D30:R30">D31+D34</f>
        <v>12322434</v>
      </c>
      <c r="E30" s="65">
        <f t="shared" si="3"/>
        <v>0</v>
      </c>
      <c r="F30" s="65">
        <f t="shared" si="3"/>
        <v>3550000</v>
      </c>
      <c r="G30" s="65">
        <f t="shared" si="3"/>
        <v>3100000</v>
      </c>
      <c r="H30" s="65">
        <f t="shared" si="3"/>
        <v>5672434</v>
      </c>
      <c r="I30" s="64">
        <f t="shared" si="3"/>
        <v>12022434</v>
      </c>
      <c r="J30" s="65">
        <f t="shared" si="3"/>
        <v>0</v>
      </c>
      <c r="K30" s="65">
        <f t="shared" si="3"/>
        <v>3200000</v>
      </c>
      <c r="L30" s="65">
        <f t="shared" si="3"/>
        <v>2410000</v>
      </c>
      <c r="M30" s="65">
        <f t="shared" si="3"/>
        <v>6412434</v>
      </c>
      <c r="N30" s="64">
        <f t="shared" si="3"/>
        <v>18407821.9</v>
      </c>
      <c r="O30" s="65">
        <f t="shared" si="3"/>
        <v>0</v>
      </c>
      <c r="P30" s="65">
        <f t="shared" si="3"/>
        <v>6285387.9</v>
      </c>
      <c r="Q30" s="65">
        <f t="shared" si="3"/>
        <v>5310000</v>
      </c>
      <c r="R30" s="65">
        <f t="shared" si="3"/>
        <v>6812434</v>
      </c>
    </row>
    <row r="31" spans="1:18" s="82" customFormat="1" ht="51" customHeight="1">
      <c r="A31" s="54">
        <v>1</v>
      </c>
      <c r="B31" s="54" t="s">
        <v>43</v>
      </c>
      <c r="C31" s="81" t="s">
        <v>42</v>
      </c>
      <c r="D31" s="66">
        <f aca="true" t="shared" si="4" ref="D31:R31">SUM(D32:D33)</f>
        <v>12322434</v>
      </c>
      <c r="E31" s="67">
        <f t="shared" si="4"/>
        <v>0</v>
      </c>
      <c r="F31" s="67">
        <f t="shared" si="4"/>
        <v>3550000</v>
      </c>
      <c r="G31" s="67">
        <f t="shared" si="4"/>
        <v>3100000</v>
      </c>
      <c r="H31" s="67">
        <f t="shared" si="4"/>
        <v>5672434</v>
      </c>
      <c r="I31" s="66">
        <f t="shared" si="4"/>
        <v>12022434</v>
      </c>
      <c r="J31" s="67">
        <f t="shared" si="4"/>
        <v>0</v>
      </c>
      <c r="K31" s="67">
        <f t="shared" si="4"/>
        <v>3200000</v>
      </c>
      <c r="L31" s="67">
        <f t="shared" si="4"/>
        <v>2410000</v>
      </c>
      <c r="M31" s="67">
        <f t="shared" si="4"/>
        <v>6412434</v>
      </c>
      <c r="N31" s="66">
        <f t="shared" si="4"/>
        <v>12622434</v>
      </c>
      <c r="O31" s="67">
        <f t="shared" si="4"/>
        <v>0</v>
      </c>
      <c r="P31" s="67">
        <f t="shared" si="4"/>
        <v>500000</v>
      </c>
      <c r="Q31" s="67">
        <f t="shared" si="4"/>
        <v>5310000</v>
      </c>
      <c r="R31" s="67">
        <f t="shared" si="4"/>
        <v>6812434</v>
      </c>
    </row>
    <row r="32" spans="1:18" s="83" customFormat="1" ht="68.25" customHeight="1">
      <c r="A32" s="68"/>
      <c r="B32" s="68"/>
      <c r="C32" s="68" t="s">
        <v>58</v>
      </c>
      <c r="D32" s="69">
        <f>SUM(E32:H32)</f>
        <v>802434</v>
      </c>
      <c r="E32" s="70">
        <v>0</v>
      </c>
      <c r="F32" s="70">
        <v>0</v>
      </c>
      <c r="G32" s="70">
        <v>0</v>
      </c>
      <c r="H32" s="70">
        <v>802434</v>
      </c>
      <c r="I32" s="69">
        <f>SUM(J32:M32)</f>
        <v>802434</v>
      </c>
      <c r="J32" s="70">
        <v>0</v>
      </c>
      <c r="K32" s="70">
        <v>0</v>
      </c>
      <c r="L32" s="70">
        <v>0</v>
      </c>
      <c r="M32" s="70">
        <v>802434</v>
      </c>
      <c r="N32" s="69">
        <f>SUM(O32:R32)</f>
        <v>802434</v>
      </c>
      <c r="O32" s="70">
        <v>0</v>
      </c>
      <c r="P32" s="70">
        <v>0</v>
      </c>
      <c r="Q32" s="70">
        <v>0</v>
      </c>
      <c r="R32" s="70">
        <v>802434</v>
      </c>
    </row>
    <row r="33" spans="1:18" s="83" customFormat="1" ht="68.25" customHeight="1">
      <c r="A33" s="68"/>
      <c r="B33" s="68"/>
      <c r="C33" s="68" t="s">
        <v>55</v>
      </c>
      <c r="D33" s="69">
        <f>SUM(E33:H33)</f>
        <v>11520000</v>
      </c>
      <c r="E33" s="70">
        <v>0</v>
      </c>
      <c r="F33" s="70">
        <v>3550000</v>
      </c>
      <c r="G33" s="70">
        <v>3100000</v>
      </c>
      <c r="H33" s="70">
        <f>11520000-E33-F33-G33</f>
        <v>4870000</v>
      </c>
      <c r="I33" s="69">
        <f>SUM(J33:M33)</f>
        <v>11220000</v>
      </c>
      <c r="J33" s="70">
        <v>0</v>
      </c>
      <c r="K33" s="70">
        <v>3200000</v>
      </c>
      <c r="L33" s="70">
        <v>2410000</v>
      </c>
      <c r="M33" s="70">
        <f>11220000-J33-K33-L33</f>
        <v>5610000</v>
      </c>
      <c r="N33" s="69">
        <f>SUM(O33:R33)</f>
        <v>11820000</v>
      </c>
      <c r="O33" s="70">
        <v>0</v>
      </c>
      <c r="P33" s="70">
        <v>500000</v>
      </c>
      <c r="Q33" s="70">
        <v>5310000</v>
      </c>
      <c r="R33" s="70">
        <f>11820000-O33-P33-Q33</f>
        <v>6010000</v>
      </c>
    </row>
    <row r="34" spans="1:18" s="84" customFormat="1" ht="49.5" customHeight="1">
      <c r="A34" s="54">
        <v>2</v>
      </c>
      <c r="B34" s="54" t="s">
        <v>32</v>
      </c>
      <c r="C34" s="81" t="s">
        <v>44</v>
      </c>
      <c r="D34" s="72">
        <f>D35+D36</f>
        <v>0</v>
      </c>
      <c r="E34" s="71">
        <f>SUM(E35:E36)</f>
        <v>0</v>
      </c>
      <c r="F34" s="71">
        <f>SUM(F35:F36)</f>
        <v>0</v>
      </c>
      <c r="G34" s="71">
        <f>SUM(G35:G36)</f>
        <v>0</v>
      </c>
      <c r="H34" s="71">
        <f>SUM(H35:H36)</f>
        <v>0</v>
      </c>
      <c r="I34" s="72">
        <f>I35+I36</f>
        <v>0</v>
      </c>
      <c r="J34" s="71">
        <f>SUM(J35:J36)</f>
        <v>0</v>
      </c>
      <c r="K34" s="71">
        <f>SUM(K35:K36)</f>
        <v>0</v>
      </c>
      <c r="L34" s="71">
        <f>SUM(L35:L36)</f>
        <v>0</v>
      </c>
      <c r="M34" s="71">
        <f aca="true" t="shared" si="5" ref="M34:R34">SUM(M35:M36)</f>
        <v>0</v>
      </c>
      <c r="N34" s="72">
        <f>N35+N36</f>
        <v>5785387.9</v>
      </c>
      <c r="O34" s="71">
        <f>SUM(O35:O36)</f>
        <v>0</v>
      </c>
      <c r="P34" s="71">
        <f t="shared" si="5"/>
        <v>5785387.9</v>
      </c>
      <c r="Q34" s="71">
        <f t="shared" si="5"/>
        <v>0</v>
      </c>
      <c r="R34" s="71">
        <f t="shared" si="5"/>
        <v>0</v>
      </c>
    </row>
    <row r="35" spans="1:18" s="84" customFormat="1" ht="19.5" customHeight="1">
      <c r="A35" s="73"/>
      <c r="B35" s="73"/>
      <c r="C35" s="74" t="s">
        <v>37</v>
      </c>
      <c r="D35" s="69">
        <f>SUM(E35:H35)</f>
        <v>0</v>
      </c>
      <c r="E35" s="85">
        <v>0</v>
      </c>
      <c r="F35" s="85">
        <v>0</v>
      </c>
      <c r="G35" s="85">
        <v>0</v>
      </c>
      <c r="H35" s="85">
        <v>0</v>
      </c>
      <c r="I35" s="69">
        <f>SUM(J35:M35)</f>
        <v>0</v>
      </c>
      <c r="J35" s="85">
        <v>0</v>
      </c>
      <c r="K35" s="85">
        <v>0</v>
      </c>
      <c r="L35" s="85">
        <v>0</v>
      </c>
      <c r="M35" s="85">
        <v>0</v>
      </c>
      <c r="N35" s="69">
        <f>SUM(O35:R35)</f>
        <v>5785387.9</v>
      </c>
      <c r="O35" s="85">
        <v>0</v>
      </c>
      <c r="P35" s="85">
        <v>5785387.9</v>
      </c>
      <c r="Q35" s="85">
        <v>0</v>
      </c>
      <c r="R35" s="85">
        <v>0</v>
      </c>
    </row>
    <row r="36" spans="1:18" s="84" customFormat="1" ht="19.5" customHeight="1">
      <c r="A36" s="73"/>
      <c r="B36" s="73"/>
      <c r="C36" s="74" t="s">
        <v>27</v>
      </c>
      <c r="D36" s="69">
        <f>SUM(E36:H36)</f>
        <v>0</v>
      </c>
      <c r="E36" s="85">
        <v>0</v>
      </c>
      <c r="F36" s="85">
        <v>0</v>
      </c>
      <c r="G36" s="85">
        <v>0</v>
      </c>
      <c r="H36" s="85">
        <v>0</v>
      </c>
      <c r="I36" s="69">
        <f>SUM(J36:M36)</f>
        <v>0</v>
      </c>
      <c r="J36" s="85">
        <v>0</v>
      </c>
      <c r="K36" s="85">
        <v>0</v>
      </c>
      <c r="L36" s="85">
        <v>0</v>
      </c>
      <c r="M36" s="85">
        <v>0</v>
      </c>
      <c r="N36" s="69">
        <f>SUM(O36:R36)</f>
        <v>0</v>
      </c>
      <c r="O36" s="85">
        <v>0</v>
      </c>
      <c r="P36" s="85">
        <v>0</v>
      </c>
      <c r="Q36" s="85">
        <v>0</v>
      </c>
      <c r="R36" s="85">
        <v>0</v>
      </c>
    </row>
    <row r="37" spans="1:18" s="89" customFormat="1" ht="18" customHeight="1">
      <c r="A37" s="86"/>
      <c r="B37" s="86"/>
      <c r="C37" s="75" t="s">
        <v>28</v>
      </c>
      <c r="D37" s="87">
        <f aca="true" t="shared" si="6" ref="D37:N37">D38+D39</f>
        <v>11520000</v>
      </c>
      <c r="E37" s="88">
        <f t="shared" si="6"/>
        <v>550000</v>
      </c>
      <c r="F37" s="88">
        <f t="shared" si="6"/>
        <v>3100000</v>
      </c>
      <c r="G37" s="88">
        <f t="shared" si="6"/>
        <v>3000000</v>
      </c>
      <c r="H37" s="88">
        <f t="shared" si="6"/>
        <v>4870000</v>
      </c>
      <c r="I37" s="87">
        <f t="shared" si="6"/>
        <v>20805387.9</v>
      </c>
      <c r="J37" s="88">
        <f t="shared" si="6"/>
        <v>5000000</v>
      </c>
      <c r="K37" s="88">
        <f t="shared" si="6"/>
        <v>7000000</v>
      </c>
      <c r="L37" s="88">
        <f t="shared" si="6"/>
        <v>2410000</v>
      </c>
      <c r="M37" s="88">
        <f t="shared" si="6"/>
        <v>6395387.9</v>
      </c>
      <c r="N37" s="87">
        <f t="shared" si="6"/>
        <v>22577078.9</v>
      </c>
      <c r="O37" s="88">
        <f>O38+O39</f>
        <v>500000</v>
      </c>
      <c r="P37" s="88">
        <f>P38+P39</f>
        <v>5310000</v>
      </c>
      <c r="Q37" s="88">
        <f>Q38+Q39</f>
        <v>5810000</v>
      </c>
      <c r="R37" s="88">
        <f>R38+R39</f>
        <v>10957078.9</v>
      </c>
    </row>
    <row r="38" spans="1:18" s="92" customFormat="1" ht="50.25" customHeight="1">
      <c r="A38" s="54">
        <v>1</v>
      </c>
      <c r="B38" s="54" t="s">
        <v>29</v>
      </c>
      <c r="C38" s="81" t="s">
        <v>56</v>
      </c>
      <c r="D38" s="90">
        <v>0</v>
      </c>
      <c r="E38" s="91">
        <v>0</v>
      </c>
      <c r="F38" s="91">
        <v>0</v>
      </c>
      <c r="G38" s="91">
        <v>0</v>
      </c>
      <c r="H38" s="91">
        <f>D38-E38-F38-G38</f>
        <v>0</v>
      </c>
      <c r="I38" s="90">
        <v>5785387.9</v>
      </c>
      <c r="J38" s="91">
        <v>0</v>
      </c>
      <c r="K38" s="91">
        <v>5000000</v>
      </c>
      <c r="L38" s="91">
        <v>0</v>
      </c>
      <c r="M38" s="91">
        <f>I38-J38-K38-L38</f>
        <v>785387.9000000004</v>
      </c>
      <c r="N38" s="90">
        <v>10757078.9</v>
      </c>
      <c r="O38" s="91">
        <v>0</v>
      </c>
      <c r="P38" s="91">
        <v>0</v>
      </c>
      <c r="Q38" s="91">
        <v>0</v>
      </c>
      <c r="R38" s="91">
        <f>N38-O38-P38-Q38</f>
        <v>10757078.9</v>
      </c>
    </row>
    <row r="39" spans="1:18" s="92" customFormat="1" ht="50.25" customHeight="1">
      <c r="A39" s="54">
        <v>2</v>
      </c>
      <c r="B39" s="54" t="s">
        <v>41</v>
      </c>
      <c r="C39" s="81" t="s">
        <v>57</v>
      </c>
      <c r="D39" s="69">
        <f>SUM(E39:H39)</f>
        <v>11520000</v>
      </c>
      <c r="E39" s="91">
        <f>SUM(E40:E41)</f>
        <v>550000</v>
      </c>
      <c r="F39" s="91">
        <f>SUM(F40:F41)</f>
        <v>3100000</v>
      </c>
      <c r="G39" s="91">
        <f>SUM(G40:G41)</f>
        <v>3000000</v>
      </c>
      <c r="H39" s="91">
        <f>SUM(H40:H41)</f>
        <v>4870000</v>
      </c>
      <c r="I39" s="69">
        <f>SUM(J39:M39)</f>
        <v>15020000</v>
      </c>
      <c r="J39" s="91">
        <f>SUM(J40:J41)</f>
        <v>5000000</v>
      </c>
      <c r="K39" s="91">
        <f>SUM(K40:K41)</f>
        <v>2000000</v>
      </c>
      <c r="L39" s="91">
        <f>SUM(L40:L41)</f>
        <v>2410000</v>
      </c>
      <c r="M39" s="91">
        <f>SUM(M40:M41)</f>
        <v>5610000</v>
      </c>
      <c r="N39" s="69">
        <f>SUM(O39:R39)</f>
        <v>11820000</v>
      </c>
      <c r="O39" s="91">
        <f>SUM(O40:O41)</f>
        <v>500000</v>
      </c>
      <c r="P39" s="91">
        <f>SUM(P40:P41)</f>
        <v>5310000</v>
      </c>
      <c r="Q39" s="91">
        <f>SUM(Q40:Q41)</f>
        <v>5810000</v>
      </c>
      <c r="R39" s="91">
        <f>SUM(R40:R41)</f>
        <v>200000</v>
      </c>
    </row>
    <row r="40" spans="1:18" s="92" customFormat="1" ht="50.25" customHeight="1">
      <c r="A40" s="108"/>
      <c r="B40" s="108"/>
      <c r="C40" s="68" t="s">
        <v>55</v>
      </c>
      <c r="D40" s="69">
        <f>SUM(E40:H40)</f>
        <v>11520000</v>
      </c>
      <c r="E40" s="93">
        <v>550000</v>
      </c>
      <c r="F40" s="93">
        <v>3100000</v>
      </c>
      <c r="G40" s="93">
        <v>3000000</v>
      </c>
      <c r="H40" s="93">
        <f>11520000-E40-F40-G40</f>
        <v>4870000</v>
      </c>
      <c r="I40" s="69">
        <f>SUM(J40:M40)</f>
        <v>11220000</v>
      </c>
      <c r="J40" s="93">
        <v>1200000</v>
      </c>
      <c r="K40" s="93">
        <v>2000000</v>
      </c>
      <c r="L40" s="93">
        <v>2410000</v>
      </c>
      <c r="M40" s="93">
        <f>11220000-J40-K40-L40</f>
        <v>5610000</v>
      </c>
      <c r="N40" s="69">
        <f>SUM(O40:R40)</f>
        <v>11820000</v>
      </c>
      <c r="O40" s="93">
        <v>500000</v>
      </c>
      <c r="P40" s="93">
        <v>5310000</v>
      </c>
      <c r="Q40" s="93">
        <v>5810000</v>
      </c>
      <c r="R40" s="93">
        <f>11820000-O40-P40-Q40</f>
        <v>200000</v>
      </c>
    </row>
    <row r="41" spans="1:18" s="92" customFormat="1" ht="50.25" customHeight="1">
      <c r="A41" s="108"/>
      <c r="B41" s="108"/>
      <c r="C41" s="68" t="s">
        <v>63</v>
      </c>
      <c r="D41" s="69">
        <f>SUM(E41:H41)</f>
        <v>0</v>
      </c>
      <c r="E41" s="93">
        <v>0</v>
      </c>
      <c r="F41" s="93">
        <v>0</v>
      </c>
      <c r="G41" s="93">
        <v>0</v>
      </c>
      <c r="H41" s="93">
        <v>0</v>
      </c>
      <c r="I41" s="69">
        <f>SUM(J41:M41)</f>
        <v>3800000</v>
      </c>
      <c r="J41" s="93">
        <v>3800000</v>
      </c>
      <c r="K41" s="93">
        <v>0</v>
      </c>
      <c r="L41" s="93">
        <v>0</v>
      </c>
      <c r="M41" s="93">
        <v>0</v>
      </c>
      <c r="N41" s="69">
        <f>SUM(O41:R41)</f>
        <v>0</v>
      </c>
      <c r="O41" s="93">
        <v>0</v>
      </c>
      <c r="P41" s="93">
        <v>0</v>
      </c>
      <c r="Q41" s="93">
        <v>0</v>
      </c>
      <c r="R41" s="93">
        <v>0</v>
      </c>
    </row>
    <row r="42" spans="1:18" s="94" customFormat="1" ht="42" customHeight="1">
      <c r="A42" s="54">
        <v>3</v>
      </c>
      <c r="B42" s="54" t="s">
        <v>45</v>
      </c>
      <c r="C42" s="76" t="s">
        <v>36</v>
      </c>
      <c r="D42" s="90">
        <f>SUM(E42:H42)</f>
        <v>2139899.7</v>
      </c>
      <c r="E42" s="91">
        <f>E43+E44+E47</f>
        <v>-19997.899999999907</v>
      </c>
      <c r="F42" s="91">
        <f>F43+F44+F47</f>
        <v>950002.1</v>
      </c>
      <c r="G42" s="91">
        <f>G43+G44+G47</f>
        <v>950002.1</v>
      </c>
      <c r="H42" s="91">
        <f>H43+H44+H47</f>
        <v>259893.4</v>
      </c>
      <c r="I42" s="90">
        <f>SUM(J42:M42)</f>
        <v>-1722058.0000000002</v>
      </c>
      <c r="J42" s="91">
        <f>J43+J44+J47</f>
        <v>-1728501.5</v>
      </c>
      <c r="K42" s="91">
        <f>K43+K44+K47</f>
        <v>-49998.1</v>
      </c>
      <c r="L42" s="91">
        <f>L43+L44+L47</f>
        <v>-49998.1</v>
      </c>
      <c r="M42" s="91">
        <f>M43+M44+M47</f>
        <v>106439.69999999998</v>
      </c>
      <c r="N42" s="90">
        <f>SUM(O42:R42)</f>
        <v>1725003.1</v>
      </c>
      <c r="O42" s="91">
        <f>O43+O44</f>
        <v>30000.8</v>
      </c>
      <c r="P42" s="91">
        <f>P43+P44</f>
        <v>1500000.8</v>
      </c>
      <c r="Q42" s="91">
        <f>Q43+Q44</f>
        <v>75000.8</v>
      </c>
      <c r="R42" s="91">
        <f>R43+R44</f>
        <v>120000.70000000001</v>
      </c>
    </row>
    <row r="43" spans="1:18" s="97" customFormat="1" ht="51" customHeight="1">
      <c r="A43" s="95"/>
      <c r="B43" s="73" t="s">
        <v>33</v>
      </c>
      <c r="C43" s="96" t="s">
        <v>34</v>
      </c>
      <c r="D43" s="90">
        <v>4563380</v>
      </c>
      <c r="E43" s="85">
        <v>2400000</v>
      </c>
      <c r="F43" s="85">
        <v>1000000</v>
      </c>
      <c r="G43" s="85">
        <v>1000000</v>
      </c>
      <c r="H43" s="85">
        <f>D43-E43-F43-G43</f>
        <v>163380</v>
      </c>
      <c r="I43" s="90">
        <v>-1708503.4</v>
      </c>
      <c r="J43" s="85">
        <v>-1708503.4</v>
      </c>
      <c r="K43" s="85">
        <v>0</v>
      </c>
      <c r="L43" s="85">
        <v>0</v>
      </c>
      <c r="M43" s="85">
        <f>I43-J43-K43-L43</f>
        <v>0</v>
      </c>
      <c r="N43" s="90">
        <v>1725000</v>
      </c>
      <c r="O43" s="85">
        <v>50000</v>
      </c>
      <c r="P43" s="85">
        <v>1550000</v>
      </c>
      <c r="Q43" s="85">
        <v>125000</v>
      </c>
      <c r="R43" s="85">
        <f>N43-O43-P43-Q43</f>
        <v>0</v>
      </c>
    </row>
    <row r="44" spans="1:18" s="97" customFormat="1" ht="51.75" customHeight="1">
      <c r="A44" s="95"/>
      <c r="B44" s="73" t="s">
        <v>46</v>
      </c>
      <c r="C44" s="96" t="s">
        <v>47</v>
      </c>
      <c r="D44" s="90">
        <f>SUM(E44:H44)</f>
        <v>-23480.300000000017</v>
      </c>
      <c r="E44" s="85">
        <f>E45+E46</f>
        <v>-19997.9</v>
      </c>
      <c r="F44" s="85">
        <f>F45+F46</f>
        <v>-49997.9</v>
      </c>
      <c r="G44" s="85">
        <f>G45+G46</f>
        <v>-49997.9</v>
      </c>
      <c r="H44" s="85">
        <f>H45+H46</f>
        <v>96513.4</v>
      </c>
      <c r="I44" s="90">
        <f>SUM(J44:M44)</f>
        <v>-13554.600000000006</v>
      </c>
      <c r="J44" s="85">
        <f>J45+J46</f>
        <v>-19998.1</v>
      </c>
      <c r="K44" s="85">
        <f>K45+K46</f>
        <v>-49998.1</v>
      </c>
      <c r="L44" s="85">
        <f>L45+L46</f>
        <v>-49998.1</v>
      </c>
      <c r="M44" s="85">
        <f>M45+M46</f>
        <v>106439.69999999998</v>
      </c>
      <c r="N44" s="90">
        <f>SUM(O44:R44)</f>
        <v>3.1000000000203727</v>
      </c>
      <c r="O44" s="85">
        <f>O45+O46</f>
        <v>-19999.2</v>
      </c>
      <c r="P44" s="85">
        <f>P45+P46</f>
        <v>-49999.2</v>
      </c>
      <c r="Q44" s="85">
        <f>Q45+Q46</f>
        <v>-49999.2</v>
      </c>
      <c r="R44" s="85">
        <f>R45+R46</f>
        <v>120000.70000000001</v>
      </c>
    </row>
    <row r="45" spans="1:18" s="83" customFormat="1" ht="31.5" customHeight="1">
      <c r="A45" s="74"/>
      <c r="B45" s="74"/>
      <c r="C45" s="74" t="s">
        <v>39</v>
      </c>
      <c r="D45" s="69">
        <v>-220000</v>
      </c>
      <c r="E45" s="70">
        <v>-20000</v>
      </c>
      <c r="F45" s="70">
        <v>-50000</v>
      </c>
      <c r="G45" s="70">
        <v>-50000</v>
      </c>
      <c r="H45" s="70">
        <f>D45-E45-F45-G45</f>
        <v>-100000</v>
      </c>
      <c r="I45" s="69">
        <v>-220000</v>
      </c>
      <c r="J45" s="70">
        <v>-20000</v>
      </c>
      <c r="K45" s="70">
        <v>-50000</v>
      </c>
      <c r="L45" s="70">
        <v>-50000</v>
      </c>
      <c r="M45" s="70">
        <f>I45-J45-K45-L45</f>
        <v>-100000</v>
      </c>
      <c r="N45" s="69">
        <v>-220000</v>
      </c>
      <c r="O45" s="70">
        <v>-20000</v>
      </c>
      <c r="P45" s="70">
        <v>-50000</v>
      </c>
      <c r="Q45" s="70">
        <v>-50000</v>
      </c>
      <c r="R45" s="70">
        <f>N45-O45-P45-Q45</f>
        <v>-100000</v>
      </c>
    </row>
    <row r="46" spans="1:18" s="83" customFormat="1" ht="26.25" customHeight="1">
      <c r="A46" s="74"/>
      <c r="B46" s="74"/>
      <c r="C46" s="74" t="s">
        <v>40</v>
      </c>
      <c r="D46" s="69">
        <f>SUM(E46:H46)</f>
        <v>196519.69999999998</v>
      </c>
      <c r="E46" s="70">
        <v>2.1</v>
      </c>
      <c r="F46" s="70">
        <v>2.1</v>
      </c>
      <c r="G46" s="70">
        <v>2.1</v>
      </c>
      <c r="H46" s="70">
        <f>196511.3+2.1</f>
        <v>196513.4</v>
      </c>
      <c r="I46" s="69">
        <f>SUM(J46:M46)</f>
        <v>206445.4</v>
      </c>
      <c r="J46" s="70">
        <v>1.9</v>
      </c>
      <c r="K46" s="70">
        <v>1.9</v>
      </c>
      <c r="L46" s="70">
        <v>1.9</v>
      </c>
      <c r="M46" s="70">
        <f>206437.9+1.8</f>
        <v>206439.69999999998</v>
      </c>
      <c r="N46" s="69">
        <f>SUM(O46:R46)</f>
        <v>220003.1</v>
      </c>
      <c r="O46" s="70">
        <v>0.8</v>
      </c>
      <c r="P46" s="70">
        <v>0.8</v>
      </c>
      <c r="Q46" s="70">
        <v>0.8</v>
      </c>
      <c r="R46" s="70">
        <f>220000+0.7</f>
        <v>220000.7</v>
      </c>
    </row>
    <row r="47" spans="1:18" s="83" customFormat="1" ht="26.25" customHeight="1">
      <c r="A47" s="74"/>
      <c r="B47" s="74"/>
      <c r="C47" s="96" t="s">
        <v>62</v>
      </c>
      <c r="D47" s="69">
        <f>SUM(E47:H47)</f>
        <v>-2400000</v>
      </c>
      <c r="E47" s="70">
        <v>-2400000</v>
      </c>
      <c r="F47" s="70">
        <v>0</v>
      </c>
      <c r="G47" s="70">
        <v>0</v>
      </c>
      <c r="H47" s="70">
        <v>0</v>
      </c>
      <c r="I47" s="69">
        <f>SUM(J47:M47)</f>
        <v>0</v>
      </c>
      <c r="J47" s="70">
        <v>0</v>
      </c>
      <c r="K47" s="70">
        <v>0</v>
      </c>
      <c r="L47" s="70">
        <v>0</v>
      </c>
      <c r="M47" s="70">
        <v>0</v>
      </c>
      <c r="N47" s="69">
        <f>SUM(O47:R47)</f>
        <v>0</v>
      </c>
      <c r="O47" s="70">
        <v>0</v>
      </c>
      <c r="P47" s="70">
        <v>0</v>
      </c>
      <c r="Q47" s="70">
        <v>0</v>
      </c>
      <c r="R47" s="70">
        <v>0</v>
      </c>
    </row>
    <row r="48" spans="1:18" s="103" customFormat="1" ht="21.75" customHeight="1">
      <c r="A48" s="98"/>
      <c r="B48" s="99"/>
      <c r="C48" s="100" t="s">
        <v>38</v>
      </c>
      <c r="D48" s="101">
        <f aca="true" t="shared" si="7" ref="D48:R48">D37+D42</f>
        <v>13659899.7</v>
      </c>
      <c r="E48" s="102">
        <f t="shared" si="7"/>
        <v>530002.1000000001</v>
      </c>
      <c r="F48" s="102">
        <f t="shared" si="7"/>
        <v>4050002.1</v>
      </c>
      <c r="G48" s="102">
        <f t="shared" si="7"/>
        <v>3950002.1</v>
      </c>
      <c r="H48" s="102">
        <f t="shared" si="7"/>
        <v>5129893.4</v>
      </c>
      <c r="I48" s="101">
        <f t="shared" si="7"/>
        <v>19083329.9</v>
      </c>
      <c r="J48" s="102">
        <f t="shared" si="7"/>
        <v>3271498.5</v>
      </c>
      <c r="K48" s="102">
        <f t="shared" si="7"/>
        <v>6950001.9</v>
      </c>
      <c r="L48" s="102">
        <f t="shared" si="7"/>
        <v>2360001.9</v>
      </c>
      <c r="M48" s="102">
        <f t="shared" si="7"/>
        <v>6501827.600000001</v>
      </c>
      <c r="N48" s="101">
        <f t="shared" si="7"/>
        <v>24302082</v>
      </c>
      <c r="O48" s="102">
        <f t="shared" si="7"/>
        <v>530000.8</v>
      </c>
      <c r="P48" s="102">
        <f t="shared" si="7"/>
        <v>6810000.8</v>
      </c>
      <c r="Q48" s="102">
        <f t="shared" si="7"/>
        <v>5885000.8</v>
      </c>
      <c r="R48" s="102">
        <f t="shared" si="7"/>
        <v>11077079.6</v>
      </c>
    </row>
    <row r="49" spans="1:18" s="106" customFormat="1" ht="18.75" customHeight="1">
      <c r="A49" s="104"/>
      <c r="B49" s="104"/>
      <c r="C49" s="105" t="s">
        <v>49</v>
      </c>
      <c r="D49" s="101">
        <v>-1337465.7</v>
      </c>
      <c r="E49" s="105">
        <v>-500000</v>
      </c>
      <c r="F49" s="105">
        <v>-500000</v>
      </c>
      <c r="G49" s="105">
        <v>-337465.7</v>
      </c>
      <c r="H49" s="105">
        <f>D49-E49-F49-G49</f>
        <v>0</v>
      </c>
      <c r="I49" s="101">
        <v>-7060895.9</v>
      </c>
      <c r="J49" s="105">
        <v>-3000000</v>
      </c>
      <c r="K49" s="105">
        <v>-2000000</v>
      </c>
      <c r="L49" s="105">
        <v>-1500000</v>
      </c>
      <c r="M49" s="105">
        <f>I49-J49-K49-L49</f>
        <v>-560895.9000000004</v>
      </c>
      <c r="N49" s="101">
        <v>-5894260.1</v>
      </c>
      <c r="O49" s="105">
        <v>-500000</v>
      </c>
      <c r="P49" s="105">
        <v>-500000</v>
      </c>
      <c r="Q49" s="105">
        <v>-600000</v>
      </c>
      <c r="R49" s="105">
        <f>N49-O49-P49-Q49</f>
        <v>-4294260.1</v>
      </c>
    </row>
    <row r="50" spans="1:19" s="103" customFormat="1" ht="15" customHeight="1">
      <c r="A50" s="95"/>
      <c r="B50" s="95"/>
      <c r="C50" s="105" t="s">
        <v>30</v>
      </c>
      <c r="D50" s="101">
        <f>D48-D30+D49</f>
        <v>0</v>
      </c>
      <c r="E50" s="105">
        <f>E49+E48-E30</f>
        <v>30002.100000000093</v>
      </c>
      <c r="F50" s="105">
        <f>E50+F49+F48-F30</f>
        <v>30004.200000000186</v>
      </c>
      <c r="G50" s="105">
        <f>F50+G49+G48-G30</f>
        <v>542540.6000000001</v>
      </c>
      <c r="H50" s="105">
        <f>G50+H49+H48-H30</f>
        <v>0</v>
      </c>
      <c r="I50" s="101">
        <f>I48-I30+I49</f>
        <v>0</v>
      </c>
      <c r="J50" s="105">
        <f>J48-J30+J49</f>
        <v>271498.5</v>
      </c>
      <c r="K50" s="105">
        <f>J50+K48-K30+K49</f>
        <v>2021500.4000000004</v>
      </c>
      <c r="L50" s="105">
        <f>K50+L48-L30+L49</f>
        <v>471502.30000000075</v>
      </c>
      <c r="M50" s="105">
        <f>L50+M48-M30+M49</f>
        <v>9.313225746154785E-10</v>
      </c>
      <c r="N50" s="101">
        <f>N48-N30+N49</f>
        <v>0</v>
      </c>
      <c r="O50" s="105">
        <f>O48-O30+O49</f>
        <v>30000.800000000047</v>
      </c>
      <c r="P50" s="105">
        <f>O50+P48-P30+P49</f>
        <v>54613.699999999255</v>
      </c>
      <c r="Q50" s="105">
        <f>P50+Q48-Q30+Q49</f>
        <v>29614.49999999907</v>
      </c>
      <c r="R50" s="105">
        <f>Q50+R48-R30+R49</f>
        <v>0</v>
      </c>
      <c r="S50" s="107"/>
    </row>
    <row r="51" ht="12.75">
      <c r="I51" s="53"/>
    </row>
    <row r="53" ht="12.75">
      <c r="D53" s="53"/>
    </row>
    <row r="55" spans="2:17" s="56" customFormat="1" ht="18.75">
      <c r="B55" s="56" t="s">
        <v>59</v>
      </c>
      <c r="N55" s="77"/>
      <c r="Q55" s="78" t="s">
        <v>54</v>
      </c>
    </row>
    <row r="56" spans="2:14" s="56" customFormat="1" ht="18.75">
      <c r="B56" s="56" t="s">
        <v>48</v>
      </c>
      <c r="N56" s="77"/>
    </row>
    <row r="57" s="56" customFormat="1" ht="18.75">
      <c r="N57" s="77"/>
    </row>
    <row r="58" s="56" customFormat="1" ht="18.75">
      <c r="N58" s="77"/>
    </row>
    <row r="59" s="56" customFormat="1" ht="18.75">
      <c r="N59" s="77"/>
    </row>
    <row r="60" s="56" customFormat="1" ht="18.75">
      <c r="N60" s="77"/>
    </row>
    <row r="61" s="55" customFormat="1" ht="12.75"/>
    <row r="62" spans="2:4" s="55" customFormat="1" ht="12.75">
      <c r="B62" s="55" t="s">
        <v>51</v>
      </c>
      <c r="D62" s="79"/>
    </row>
    <row r="63" spans="2:14" s="55" customFormat="1" ht="12.75">
      <c r="B63" s="55" t="s">
        <v>52</v>
      </c>
      <c r="D63" s="79"/>
      <c r="I63" s="79"/>
      <c r="N63" s="79"/>
    </row>
  </sheetData>
  <sheetProtection/>
  <mergeCells count="2">
    <mergeCell ref="A25:R25"/>
    <mergeCell ref="Q1:R2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Карпухина Оксана</cp:lastModifiedBy>
  <cp:lastPrinted>2018-10-03T15:02:33Z</cp:lastPrinted>
  <dcterms:created xsi:type="dcterms:W3CDTF">2008-08-28T11:31:56Z</dcterms:created>
  <dcterms:modified xsi:type="dcterms:W3CDTF">2021-11-30T17:09:13Z</dcterms:modified>
  <cp:category/>
  <cp:version/>
  <cp:contentType/>
  <cp:contentStatus/>
</cp:coreProperties>
</file>