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510" activeTab="0"/>
  </bookViews>
  <sheets>
    <sheet name="Приложение 9" sheetId="1" r:id="rId1"/>
  </sheets>
  <definedNames>
    <definedName name="_xlnm.Print_Titles" localSheetId="0">'Приложение 9'!$4:$6</definedName>
    <definedName name="_xlnm.Print_Area" localSheetId="0">'Приложение 9'!$A$1:$I$84</definedName>
  </definedNames>
  <calcPr fullCalcOnLoad="1"/>
</workbook>
</file>

<file path=xl/sharedStrings.xml><?xml version="1.0" encoding="utf-8"?>
<sst xmlns="http://schemas.openxmlformats.org/spreadsheetml/2006/main" count="146" uniqueCount="114">
  <si>
    <t xml:space="preserve">Министерство строительства Тверской области </t>
  </si>
  <si>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</si>
  <si>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</si>
  <si>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</si>
  <si>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>ВСЕГО</t>
  </si>
  <si>
    <t>в том числе:</t>
  </si>
  <si>
    <t>ФИЗИЧЕСКАЯ КУЛЬТУРА И СПОРТ</t>
  </si>
  <si>
    <t xml:space="preserve"> ЖИЛИЩНО-КОММУНАЛЬНОЕ  ХОЗЯЙСТВО</t>
  </si>
  <si>
    <t>2010-2014</t>
  </si>
  <si>
    <t>ЗДРАВООХРАНЕНИЕ</t>
  </si>
  <si>
    <t>3492 кв.м</t>
  </si>
  <si>
    <r>
      <t xml:space="preserve"> </t>
    </r>
    <r>
      <rPr>
        <b/>
        <sz val="11"/>
        <rFont val="Times New Roman"/>
        <family val="1"/>
      </rPr>
      <t>ПРОЧИЕ ОТРАСЛИ</t>
    </r>
  </si>
  <si>
    <t xml:space="preserve">Реконструкция здания гаража под пожарную часть в поселке Сонково, Тверской области, по улице Народная, дом 2б </t>
  </si>
  <si>
    <t>526,4 кв.м</t>
  </si>
  <si>
    <t>569,37 кв.м</t>
  </si>
  <si>
    <t xml:space="preserve">Реконструкция нежилого здания под пожарную часть в селе Лесное, Тверской области, по улице Дзержинского, дом 29а </t>
  </si>
  <si>
    <t>2007-2014</t>
  </si>
  <si>
    <t>Детская поликлиника на 150 посещений в г. Ржеве по ул. Октябрьской</t>
  </si>
  <si>
    <t>150 посещений</t>
  </si>
  <si>
    <t xml:space="preserve"> ДОРОЖНОЕ ХОЗЯЙСТВО</t>
  </si>
  <si>
    <t>Министерство транспорта Тверской области</t>
  </si>
  <si>
    <t>Реконструкция путепровода через Октябрьскую железную дорогу в створе ул. Мира - Калининское шоссе в г. Торжок Тверской области</t>
  </si>
  <si>
    <t>Реконструкция моста через р. Инюха у д. Вахонино на 1 км автомобильной дороги общего пользования межмуниципального значения Вахонино - Свердлово в Конаковском районе Тверской области</t>
  </si>
  <si>
    <t>Реконструкция автомобильной дороги общего пользования межмуниципального значения Мирный - Высокое на участке км 0+000 - км 5+400 в Оленинском районе Тверской области</t>
  </si>
  <si>
    <t>Предпроектное обследование по строительству автомобильной дороги общего пользования межмуниципального значения Заволжский-Брянцево-Сакулино в Калининском районе Тверской области</t>
  </si>
  <si>
    <t>2012-2014</t>
  </si>
  <si>
    <t>1,0 км</t>
  </si>
  <si>
    <t>2010-2016</t>
  </si>
  <si>
    <t>444,54 п.м/2,79 км</t>
  </si>
  <si>
    <t>18,9 п.м</t>
  </si>
  <si>
    <t>2012-2016</t>
  </si>
  <si>
    <t>5,4 км</t>
  </si>
  <si>
    <t>2013-2014</t>
  </si>
  <si>
    <t>2014-2016</t>
  </si>
  <si>
    <t xml:space="preserve">Лимит областного бюджета </t>
  </si>
  <si>
    <r>
      <t xml:space="preserve">Государственная программа Тверской области  «Здравоохранение Тверской области» 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2013-2018 годы</t>
    </r>
  </si>
  <si>
    <t>Государственная программа Тверской области   «Физическая культура и спорт Тверской области» на 2013-2018 годы</t>
  </si>
  <si>
    <r>
      <t xml:space="preserve">Государственная программа Тверской области «Обеспечение правопорядка и безопасности населения Тверской области» </t>
    </r>
    <r>
      <rPr>
        <b/>
        <i/>
        <sz val="10"/>
        <rFont val="Times New Roman"/>
        <family val="1"/>
      </rPr>
      <t>на 2013-2018 годы</t>
    </r>
  </si>
  <si>
    <t>Государственная программа Тверской области «Развитие транспортного комплекса и дорожного хозяйства Тверской области» на 2013-2018 годы</t>
  </si>
  <si>
    <t>Строительство нежилого здания для размещения Центра обработки вызовов системы обеспечения вызова экстренных оперативных служб через единый номер «112» в г. Тверь (ПИР)</t>
  </si>
  <si>
    <t xml:space="preserve">КУЛЬТУРА </t>
  </si>
  <si>
    <t>Государственная программа «Культура Тверской области» на 2013 – 2018 годы</t>
  </si>
  <si>
    <t>г. Тверь - фондохранилище под хранение музейных фондов (ПИР)</t>
  </si>
  <si>
    <t>2009-2014</t>
  </si>
  <si>
    <t>16124,0 кв.м</t>
  </si>
  <si>
    <t>5904,2 кв.м</t>
  </si>
  <si>
    <t>Газовое хозяйство</t>
  </si>
  <si>
    <r>
      <t xml:space="preserve">Государственная программа Тверской области «Жилищно-коммунальное хозяйство и энергетика Тверской области» </t>
    </r>
    <r>
      <rPr>
        <b/>
        <i/>
        <sz val="10"/>
        <rFont val="Times New Roman"/>
        <family val="1"/>
      </rPr>
      <t>на 2013-2018 годы</t>
    </r>
  </si>
  <si>
    <t>Строительство газопровода-отвода и АГРС «Калинин-3»</t>
  </si>
  <si>
    <t>70 тыс.куб.м/ч</t>
  </si>
  <si>
    <t>Реконструкция автомобильной дороги общего пользования регионального значения  Кимры - Клетино - Дубна на участке км 0+000 – км 12+883 в Кимрском районе Тверской области (ПИР)</t>
  </si>
  <si>
    <t>12,883 км</t>
  </si>
  <si>
    <t>2011-2014</t>
  </si>
  <si>
    <t>Строительство автомобильной дороги общего пользования межмуниципального значения  Бураково - Пыльниково в Старицком и Зубцовском районах Тверской области (ПИР)</t>
  </si>
  <si>
    <t>1,2 км</t>
  </si>
  <si>
    <t>Реконструкция моста через р. Лойка у д. Дмитровка на км 195+600 автомобильной дороги общего пользования регионального значения Тверь - Бежецк - Весьегонск - Устюжна в Краснохолмском районе Тверской области (ПИР)</t>
  </si>
  <si>
    <t>29,0 п.м</t>
  </si>
  <si>
    <t>Реконструкция моста через р. Медведка у  д. Слобода на км 166+200 автомобильной дороги общего пользования регионального значения Тверь - Бежецк - Весьегонск - Устюжна в Краснохолмском районе Тверской области (ПИР)</t>
  </si>
  <si>
    <t>35,0 п.м</t>
  </si>
  <si>
    <t xml:space="preserve">Реконструкция моста через р. Могоча у д. Слобода на 169 км автомобильной дороги общего пользования регионального значения Тверь - Бежецк - Весьегонск - Устюжна в Краснохолмском районе Тверской области </t>
  </si>
  <si>
    <t>2012-2015</t>
  </si>
  <si>
    <t>27,7 п.м</t>
  </si>
  <si>
    <t>1,4 км</t>
  </si>
  <si>
    <r>
      <t xml:space="preserve"> </t>
    </r>
    <r>
      <rPr>
        <b/>
        <sz val="11"/>
        <rFont val="Times New Roman"/>
        <family val="1"/>
      </rPr>
      <t>ОБРАЗОВАНИЕ</t>
    </r>
  </si>
  <si>
    <r>
      <t xml:space="preserve">Государственная программа Тверской области «Развитие образования Тверской области» </t>
    </r>
    <r>
      <rPr>
        <b/>
        <i/>
        <sz val="10"/>
        <rFont val="Times New Roman"/>
        <family val="1"/>
      </rPr>
      <t>на 2013-2018 годы</t>
    </r>
  </si>
  <si>
    <t>1,032 Гкал/ч</t>
  </si>
  <si>
    <t>21 койка</t>
  </si>
  <si>
    <t>62 койки</t>
  </si>
  <si>
    <t>10 / 0,4 кВ</t>
  </si>
  <si>
    <t>759 кв.м</t>
  </si>
  <si>
    <t>1989-2014</t>
  </si>
  <si>
    <t>200 посещений</t>
  </si>
  <si>
    <t xml:space="preserve">Государственная программа Тверской области «Управление природными ресурсами и охрана окружающей среды Тверской области» на 2013 – 2018 годы </t>
  </si>
  <si>
    <t>2011 - 2014</t>
  </si>
  <si>
    <t>250 м</t>
  </si>
  <si>
    <t>Строительство линии электроосвещения в д. Некрасово на автомобильной дороге общего пользования регионального значения Тверь - Ржев в Калининском районе Тверской области (ПИР)</t>
  </si>
  <si>
    <t>1,1 км</t>
  </si>
  <si>
    <t>Укрепление береговой полосы на месте впадения р. Тверцы в р. Волга (вдоль Свято-Екатерининского женского монастыря)</t>
  </si>
  <si>
    <t>Строительство подъезда от автомобильной дороги общего пользования межмуниципального значения «Тверь-Ржев»-Глебово к отделению № 1 деревни Глебово Ржевского района Тверской области (в районе д. Васюково)</t>
  </si>
  <si>
    <t>Реконструкция моста через р. Песка на 10 км автомобильной дороги общего пользования регионального значения «Москва-Рига»-Торопец - Плоскошь в Торопецком районе Тверской области (ПИР)</t>
  </si>
  <si>
    <t>Строительство автомобильной дороги общего пользования регионального значения «Подъезд к промышленной зоне «Боровлево» в Калининском районе Тверской области (2 пусковой комплекс) (ПИР)</t>
  </si>
  <si>
    <t>173 куб.м/час</t>
  </si>
  <si>
    <t>Реконструкция КНС и внутриплощадочных инженерных сетей ГБОУ дополнительного  образования «Областной детский оздоровительно-образовательный  лагерь  «Бригантина» Кимрского района  Тверской области</t>
  </si>
  <si>
    <t xml:space="preserve">Строительство блочной газовой котельной с инженерными сетями к ней ГБОУ дополнительного  образования  «Областной детский оздоровительно-образовательный  лагерь «Бригантина» Кимрского района  Тверской области </t>
  </si>
  <si>
    <t xml:space="preserve">Лимит областного бюджета  </t>
  </si>
  <si>
    <t>Остатки средств федерального бюджета на счетах бюджето-получателей на 01.01.2014</t>
  </si>
  <si>
    <t>Всего</t>
  </si>
  <si>
    <t xml:space="preserve">г. Тверь - областная многопрофильная детская больница. Реконструкция с расширением. Хирургический корпус «А» (вторая очередь) </t>
  </si>
  <si>
    <t>г. Тверь - блок лучевой терапии радиологического отделения ГУЗ «Тверской областной клинический онкологический диспансер»</t>
  </si>
  <si>
    <t xml:space="preserve">г. Тверь - трансформаторная подстанция ГБУЗ «Областная клиническая больница» </t>
  </si>
  <si>
    <t xml:space="preserve">г. Тверь - трансформаторная подстанция ГБУЗ «Областная клиническая больница» (ПИР) </t>
  </si>
  <si>
    <r>
      <t>г. Бологое - Универсальный спортивный комплекс, корректура</t>
    </r>
    <r>
      <rPr>
        <sz val="14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проектной и рабочей документации</t>
    </r>
  </si>
  <si>
    <r>
      <t xml:space="preserve">г. Бологое - Универсальный спортивный комплекс, корректура </t>
    </r>
    <r>
      <rPr>
        <i/>
        <sz val="11"/>
        <color indexed="8"/>
        <rFont val="Times New Roman"/>
        <family val="1"/>
      </rPr>
      <t>проектной и рабочей документации (ПИР)</t>
    </r>
  </si>
  <si>
    <r>
      <t xml:space="preserve">г. Бологое - Универсальный спортивный комплекс, корректура </t>
    </r>
    <r>
      <rPr>
        <i/>
        <sz val="11"/>
        <color indexed="8"/>
        <rFont val="Times New Roman"/>
        <family val="1"/>
      </rPr>
      <t>проектной и рабочей документации</t>
    </r>
  </si>
  <si>
    <t>г. Калязин - Спорткомплекс с универсальным игровым залом, корректура проектной и рабочей документации</t>
  </si>
  <si>
    <t>г. Калязин - Спорткомплекс с универсальным игровым залом, корректура проектной и рабочей документации (ПИР)</t>
  </si>
  <si>
    <t>Реконструкция здания для размещения специального  учреждения по содержанию иностранных граждан и лиц без гражданства, подлежащих административному выдворению за пределы Российской Федерации и депортации, г. Тверь (ПИР)</t>
  </si>
  <si>
    <t xml:space="preserve">Реконструкция автомобильной дороги общего пользования регионального значения Тверь – Лотошино – Шаховская – Уваровка на участке км 10+000  км 40+000 в Калининском районе Тверской области (2 пусковой комплекс)» (ПИР) </t>
  </si>
  <si>
    <t>19,75 км</t>
  </si>
  <si>
    <t>Государственная программа Тверской области «Экономическое развитие и инновационная экономика Тверской области» на 2014-2019 годы</t>
  </si>
  <si>
    <t xml:space="preserve">Строительство объекта «Дорога к гостиничному комплексу «Radisson Завидово» от автомобильной дороги регионального значения «Подъезд к пос. Шоша» в Конаковском районе Тверской области </t>
  </si>
  <si>
    <t>2,057 км</t>
  </si>
  <si>
    <t xml:space="preserve">Реконструкция моста через р. Медведка у  д. Слобода на км 166+200 автомобильной дороги общего пользования регионального значения Тверь - Бежецк - Весьегонск - Устюжна в Краснохолмском районе Тверской области </t>
  </si>
  <si>
    <t>2013-2015</t>
  </si>
  <si>
    <t>Больница на 100 коек с поликлиникой на 200 посещений в смену в г. Кувшиново (3-ий пусковой комплекс) (ПИР)</t>
  </si>
  <si>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</t>
    </r>
    <r>
      <rPr>
        <sz val="13"/>
        <rFont val="Times New Roman"/>
        <family val="1"/>
      </rPr>
      <t>Объекты, не включенные в федеральные программы.</t>
    </r>
  </si>
  <si>
    <r>
      <rPr>
        <vertAlign val="superscript"/>
        <sz val="12"/>
        <rFont val="Times New Roman"/>
        <family val="1"/>
      </rPr>
      <t>2</t>
    </r>
    <r>
      <rPr>
        <sz val="13"/>
        <rFont val="Times New Roman"/>
        <family val="1"/>
      </rPr>
      <t xml:space="preserve"> ФЦП «Развитие водохозяйственного комплекса Российской Федерации в 2012-2020 годах»</t>
    </r>
  </si>
  <si>
    <t>Строительство объекта «Дорога к гостиничному комплексу «Radisson Завидово» от автомобильной дороги регионального значения «Подъезд к пос. Шоша» в Конаковском районе Тверской области (ПИР)</t>
  </si>
  <si>
    <t>Реконструкция автомобильной дороги общего пользования межмуниципального значения Мирный - Высокое на участке км 0+000 - км 5+400 в Оленинском районе Тверской области (ПИР)</t>
  </si>
  <si>
    <t>2007-2015</t>
  </si>
  <si>
    <t>Адресная инвестиционная программа Тверской области на 2014 год
(в части объектов государственной собственности Тверской области)</t>
  </si>
  <si>
    <t>(тыс. руб.)</t>
  </si>
  <si>
    <t xml:space="preserve">Кассовое исполнение </t>
  </si>
  <si>
    <r>
      <t xml:space="preserve">Приложение 9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</si>
</sst>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р_.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</numFmts>
  <fonts count="62">
    <font>
      <sz val="10"/>
      <name val="Arial Cyr"/>
      <family val="0"/>
    </font>
    <font>
      <b/>
      <i/>
      <sz val="11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Times New Roman Cyr"/>
      <family val="1"/>
    </font>
    <font>
      <i/>
      <sz val="11"/>
      <color indexed="8"/>
      <name val="Times New Roman"/>
      <family val="1"/>
    </font>
    <font>
      <vertAlign val="superscript"/>
      <sz val="14"/>
      <name val="Times New Roman"/>
      <family val="1"/>
    </font>
    <font>
      <sz val="13"/>
      <name val="Times New Roman"/>
      <family val="1"/>
    </font>
    <font>
      <b/>
      <sz val="10"/>
      <name val="Helv"/>
      <family val="0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164" fontId="6" fillId="0" borderId="10" xfId="62" applyNumberFormat="1" applyFont="1" applyFill="1" applyBorder="1" applyAlignment="1">
      <alignment horizontal="right" vertical="center" wrapText="1" indent="1"/>
    </xf>
    <xf numFmtId="0" fontId="7" fillId="0" borderId="10" xfId="54" applyNumberFormat="1" applyFont="1" applyFill="1" applyBorder="1" applyAlignment="1" applyProtection="1">
      <alignment horizontal="left" vertical="center" wrapText="1"/>
      <protection/>
    </xf>
    <xf numFmtId="0" fontId="6" fillId="0" borderId="10" xfId="54" applyNumberFormat="1" applyFont="1" applyFill="1" applyBorder="1" applyAlignment="1" applyProtection="1">
      <alignment horizontal="left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164" fontId="7" fillId="0" borderId="10" xfId="62" applyNumberFormat="1" applyFont="1" applyFill="1" applyBorder="1" applyAlignment="1" applyProtection="1">
      <alignment horizontal="right" vertical="center" wrapText="1" indent="1"/>
      <protection/>
    </xf>
    <xf numFmtId="0" fontId="9" fillId="0" borderId="10" xfId="54" applyNumberFormat="1" applyFont="1" applyFill="1" applyBorder="1" applyAlignment="1" applyProtection="1">
      <alignment horizontal="left" vertical="top" wrapText="1"/>
      <protection/>
    </xf>
    <xf numFmtId="164" fontId="1" fillId="0" borderId="10" xfId="62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11" fillId="0" borderId="10" xfId="54" applyNumberFormat="1" applyFont="1" applyFill="1" applyBorder="1" applyAlignment="1" applyProtection="1">
      <alignment horizontal="center" vertical="top"/>
      <protection/>
    </xf>
    <xf numFmtId="0" fontId="12" fillId="0" borderId="10" xfId="54" applyNumberFormat="1" applyFont="1" applyFill="1" applyBorder="1" applyAlignment="1" applyProtection="1">
      <alignment horizontal="left" vertical="top" wrapText="1"/>
      <protection/>
    </xf>
    <xf numFmtId="165" fontId="6" fillId="0" borderId="10" xfId="54" applyNumberFormat="1" applyFont="1" applyFill="1" applyBorder="1" applyAlignment="1" applyProtection="1">
      <alignment horizontal="right" vertical="center" inden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54" applyNumberFormat="1" applyFont="1" applyFill="1" applyBorder="1" applyAlignment="1" applyProtection="1">
      <alignment horizontal="left" vertical="center" wrapText="1"/>
      <protection/>
    </xf>
    <xf numFmtId="0" fontId="10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5" fontId="17" fillId="0" borderId="10" xfId="54" applyNumberFormat="1" applyFont="1" applyFill="1" applyBorder="1" applyAlignment="1" applyProtection="1">
      <alignment horizontal="right" vertical="center" indent="1"/>
      <protection/>
    </xf>
    <xf numFmtId="0" fontId="17" fillId="0" borderId="10" xfId="54" applyNumberFormat="1" applyFont="1" applyFill="1" applyBorder="1" applyAlignment="1" applyProtection="1">
      <alignment horizontal="left" vertical="center" wrapText="1"/>
      <protection/>
    </xf>
    <xf numFmtId="0" fontId="6" fillId="0" borderId="12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10" xfId="54" applyNumberFormat="1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>
      <alignment/>
    </xf>
    <xf numFmtId="0" fontId="7" fillId="0" borderId="10" xfId="54" applyNumberFormat="1" applyFont="1" applyFill="1" applyBorder="1" applyAlignment="1" applyProtection="1">
      <alignment horizontal="left" vertical="top" wrapText="1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1" xfId="54" applyNumberFormat="1" applyFont="1" applyFill="1" applyBorder="1" applyAlignment="1" applyProtection="1">
      <alignment horizontal="center" vertical="top" wrapText="1"/>
      <protection/>
    </xf>
    <xf numFmtId="0" fontId="7" fillId="0" borderId="11" xfId="54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/>
      <protection/>
    </xf>
    <xf numFmtId="0" fontId="17" fillId="0" borderId="13" xfId="54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164" fontId="17" fillId="0" borderId="10" xfId="62" applyNumberFormat="1" applyFont="1" applyFill="1" applyBorder="1" applyAlignment="1">
      <alignment horizontal="right" vertical="center" wrapText="1" indent="1"/>
    </xf>
    <xf numFmtId="165" fontId="6" fillId="0" borderId="0" xfId="54" applyNumberFormat="1" applyFont="1" applyFill="1" applyBorder="1" applyAlignment="1" applyProtection="1">
      <alignment horizontal="right" vertical="center" indent="1"/>
      <protection/>
    </xf>
    <xf numFmtId="164" fontId="6" fillId="0" borderId="0" xfId="62" applyNumberFormat="1" applyFont="1" applyFill="1" applyBorder="1" applyAlignment="1">
      <alignment horizontal="right" vertical="center" wrapText="1" indent="1"/>
    </xf>
    <xf numFmtId="177" fontId="6" fillId="0" borderId="10" xfId="62" applyNumberFormat="1" applyFont="1" applyFill="1" applyBorder="1" applyAlignment="1" applyProtection="1">
      <alignment horizontal="right" vertical="center" wrapText="1" indent="1"/>
      <protection/>
    </xf>
    <xf numFmtId="164" fontId="1" fillId="0" borderId="10" xfId="62" applyNumberFormat="1" applyFont="1" applyFill="1" applyBorder="1" applyAlignment="1">
      <alignment horizontal="right" vertical="center" wrapText="1" inden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7" fillId="0" borderId="10" xfId="54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5" fontId="17" fillId="0" borderId="0" xfId="54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1" fillId="0" borderId="0" xfId="54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>
      <alignment horizontal="right" vertical="top" wrapText="1"/>
    </xf>
    <xf numFmtId="0" fontId="25" fillId="0" borderId="0" xfId="54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1009650</xdr:colOff>
      <xdr:row>23</xdr:row>
      <xdr:rowOff>0</xdr:rowOff>
    </xdr:from>
    <xdr:to>
      <xdr:col>7</xdr:col>
      <xdr:colOff>1200150</xdr:colOff>
      <xdr:row>23</xdr:row>
      <xdr:rowOff>285750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801475" y="109632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1019175</xdr:colOff>
      <xdr:row>30</xdr:row>
      <xdr:rowOff>28575</xdr:rowOff>
    </xdr:from>
    <xdr:to>
      <xdr:col>4</xdr:col>
      <xdr:colOff>1200150</xdr:colOff>
      <xdr:row>30</xdr:row>
      <xdr:rowOff>295275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8248650" y="13677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4</xdr:col>
      <xdr:colOff>1009650</xdr:colOff>
      <xdr:row>27</xdr:row>
      <xdr:rowOff>0</xdr:rowOff>
    </xdr:from>
    <xdr:to>
      <xdr:col>4</xdr:col>
      <xdr:colOff>1190625</xdr:colOff>
      <xdr:row>27</xdr:row>
      <xdr:rowOff>247650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8239125" y="12458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4</xdr:col>
      <xdr:colOff>1009650</xdr:colOff>
      <xdr:row>34</xdr:row>
      <xdr:rowOff>0</xdr:rowOff>
    </xdr:from>
    <xdr:to>
      <xdr:col>4</xdr:col>
      <xdr:colOff>1181100</xdr:colOff>
      <xdr:row>34</xdr:row>
      <xdr:rowOff>142875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8239125" y="155543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4</xdr:col>
      <xdr:colOff>1209675</xdr:colOff>
      <xdr:row>31</xdr:row>
      <xdr:rowOff>142875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8267700" y="142208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4</xdr:col>
      <xdr:colOff>1066800</xdr:colOff>
      <xdr:row>52</xdr:row>
      <xdr:rowOff>38100</xdr:rowOff>
    </xdr:from>
    <xdr:to>
      <xdr:col>5</xdr:col>
      <xdr:colOff>0</xdr:colOff>
      <xdr:row>52</xdr:row>
      <xdr:rowOff>247650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8296275" y="240792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1038225</xdr:colOff>
      <xdr:row>23</xdr:row>
      <xdr:rowOff>0</xdr:rowOff>
    </xdr:from>
    <xdr:to>
      <xdr:col>4</xdr:col>
      <xdr:colOff>1209675</xdr:colOff>
      <xdr:row>23</xdr:row>
      <xdr:rowOff>285750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8267700" y="10963275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1038225</xdr:colOff>
      <xdr:row>23</xdr:row>
      <xdr:rowOff>0</xdr:rowOff>
    </xdr:from>
    <xdr:to>
      <xdr:col>4</xdr:col>
      <xdr:colOff>1219200</xdr:colOff>
      <xdr:row>23</xdr:row>
      <xdr:rowOff>276225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8267700" y="109632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7</xdr:col>
      <xdr:colOff>1076325</xdr:colOff>
      <xdr:row>23</xdr:row>
      <xdr:rowOff>19050</xdr:rowOff>
    </xdr:from>
    <xdr:to>
      <xdr:col>7</xdr:col>
      <xdr:colOff>1247775</xdr:colOff>
      <xdr:row>23</xdr:row>
      <xdr:rowOff>304800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11868150" y="109823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7</xdr:col>
      <xdr:colOff>1057275</xdr:colOff>
      <xdr:row>29</xdr:row>
      <xdr:rowOff>561975</xdr:rowOff>
    </xdr:from>
    <xdr:to>
      <xdr:col>7</xdr:col>
      <xdr:colOff>1228725</xdr:colOff>
      <xdr:row>30</xdr:row>
      <xdr:rowOff>238125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11849100" y="1363980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7</xdr:col>
      <xdr:colOff>1057275</xdr:colOff>
      <xdr:row>27</xdr:row>
      <xdr:rowOff>0</xdr:rowOff>
    </xdr:from>
    <xdr:to>
      <xdr:col>7</xdr:col>
      <xdr:colOff>1238250</xdr:colOff>
      <xdr:row>27</xdr:row>
      <xdr:rowOff>266700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1849100" y="1245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7</xdr:col>
      <xdr:colOff>1057275</xdr:colOff>
      <xdr:row>31</xdr:row>
      <xdr:rowOff>38100</xdr:rowOff>
    </xdr:from>
    <xdr:to>
      <xdr:col>7</xdr:col>
      <xdr:colOff>1238250</xdr:colOff>
      <xdr:row>31</xdr:row>
      <xdr:rowOff>190500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11849100" y="142589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7</xdr:col>
      <xdr:colOff>1057275</xdr:colOff>
      <xdr:row>34</xdr:row>
      <xdr:rowOff>19050</xdr:rowOff>
    </xdr:from>
    <xdr:to>
      <xdr:col>7</xdr:col>
      <xdr:colOff>1219200</xdr:colOff>
      <xdr:row>34</xdr:row>
      <xdr:rowOff>276225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11849100" y="155733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twoCellAnchor>
  <xdr:twoCellAnchor>
    <xdr:from>
      <xdr:col>7</xdr:col>
      <xdr:colOff>1076325</xdr:colOff>
      <xdr:row>52</xdr:row>
      <xdr:rowOff>38100</xdr:rowOff>
    </xdr:from>
    <xdr:to>
      <xdr:col>7</xdr:col>
      <xdr:colOff>1266825</xdr:colOff>
      <xdr:row>52</xdr:row>
      <xdr:rowOff>257175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11868150" y="240792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85" zoomScaleNormal="85" zoomScaleSheetLayoutView="80" workbookViewId="0" topLeftCell="A19">
      <selection activeCell="A1" sqref="A1:I1"/>
    </sheetView>
  </sheetViews>
  <sheetFormatPr defaultColWidth="9.00390625" defaultRowHeight="12.75"/>
  <cols>
    <col min="1" max="1" width="50.875" style="22" customWidth="1"/>
    <col min="2" max="2" width="15.625" style="22" customWidth="1"/>
    <col min="3" max="3" width="13.25390625" style="22" customWidth="1"/>
    <col min="4" max="4" width="15.125" style="22" customWidth="1"/>
    <col min="5" max="5" width="16.375" style="22" customWidth="1"/>
    <col min="6" max="6" width="15.25390625" style="22" customWidth="1"/>
    <col min="7" max="7" width="15.125" style="22" customWidth="1"/>
    <col min="8" max="8" width="17.00390625" style="22" customWidth="1"/>
    <col min="9" max="9" width="16.375" style="22" customWidth="1"/>
    <col min="10" max="16384" width="9.125" style="22" customWidth="1"/>
  </cols>
  <sheetData>
    <row r="1" spans="1:9" s="50" customFormat="1" ht="63.75" customHeight="1">
      <c r="A1" s="52" t="s">
        <v>113</v>
      </c>
      <c r="B1" s="52"/>
      <c r="C1" s="52"/>
      <c r="D1" s="52"/>
      <c r="E1" s="52"/>
      <c r="F1" s="52"/>
      <c r="G1" s="52"/>
      <c r="H1" s="52"/>
      <c r="I1" s="52"/>
    </row>
    <row r="2" spans="1:9" ht="44.25" customHeight="1">
      <c r="A2" s="53" t="s">
        <v>110</v>
      </c>
      <c r="B2" s="53"/>
      <c r="C2" s="53"/>
      <c r="D2" s="53"/>
      <c r="E2" s="53"/>
      <c r="F2" s="53"/>
      <c r="G2" s="53"/>
      <c r="H2" s="53"/>
      <c r="I2" s="53"/>
    </row>
    <row r="3" spans="1:9" ht="15" customHeight="1">
      <c r="A3" s="23"/>
      <c r="B3" s="45"/>
      <c r="C3" s="45"/>
      <c r="D3" s="45"/>
      <c r="E3" s="45"/>
      <c r="F3" s="45"/>
      <c r="G3" s="45"/>
      <c r="H3" s="45"/>
      <c r="I3" s="49" t="s">
        <v>111</v>
      </c>
    </row>
    <row r="4" spans="1:9" ht="25.5" customHeight="1">
      <c r="A4" s="56" t="s">
        <v>1</v>
      </c>
      <c r="B4" s="56" t="s">
        <v>2</v>
      </c>
      <c r="C4" s="56" t="s">
        <v>3</v>
      </c>
      <c r="D4" s="54" t="s">
        <v>34</v>
      </c>
      <c r="E4" s="55"/>
      <c r="F4" s="55"/>
      <c r="G4" s="54" t="s">
        <v>112</v>
      </c>
      <c r="H4" s="55"/>
      <c r="I4" s="55"/>
    </row>
    <row r="5" spans="1:9" ht="105.75" customHeight="1">
      <c r="A5" s="56"/>
      <c r="B5" s="56"/>
      <c r="C5" s="56"/>
      <c r="D5" s="9" t="s">
        <v>84</v>
      </c>
      <c r="E5" s="9" t="s">
        <v>85</v>
      </c>
      <c r="F5" s="9" t="s">
        <v>86</v>
      </c>
      <c r="G5" s="9" t="s">
        <v>84</v>
      </c>
      <c r="H5" s="9" t="s">
        <v>85</v>
      </c>
      <c r="I5" s="9" t="s">
        <v>86</v>
      </c>
    </row>
    <row r="6" spans="1:9" ht="12.75">
      <c r="A6" s="10">
        <v>1</v>
      </c>
      <c r="B6" s="10">
        <f>A6+1</f>
        <v>2</v>
      </c>
      <c r="C6" s="10">
        <f aca="true" t="shared" si="0" ref="C6:I6">B6+1</f>
        <v>3</v>
      </c>
      <c r="D6" s="10">
        <f t="shared" si="0"/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si="0"/>
        <v>8</v>
      </c>
      <c r="I6" s="10">
        <f t="shared" si="0"/>
        <v>9</v>
      </c>
    </row>
    <row r="7" spans="1:9" ht="16.5">
      <c r="A7" s="11" t="s">
        <v>4</v>
      </c>
      <c r="B7" s="24"/>
      <c r="C7" s="24"/>
      <c r="D7" s="6">
        <f aca="true" t="shared" si="1" ref="D7:I7">D9+D14+D25+D40+D45+D54+D36</f>
        <v>905575.7</v>
      </c>
      <c r="E7" s="6">
        <f t="shared" si="1"/>
        <v>69456</v>
      </c>
      <c r="F7" s="6">
        <f t="shared" si="1"/>
        <v>975031.7</v>
      </c>
      <c r="G7" s="6">
        <f t="shared" si="1"/>
        <v>748294.95</v>
      </c>
      <c r="H7" s="6">
        <f t="shared" si="1"/>
        <v>67034.81</v>
      </c>
      <c r="I7" s="6">
        <f t="shared" si="1"/>
        <v>815329.76</v>
      </c>
    </row>
    <row r="8" spans="1:9" ht="17.25">
      <c r="A8" s="7" t="s">
        <v>5</v>
      </c>
      <c r="B8" s="24"/>
      <c r="C8" s="24"/>
      <c r="D8" s="18"/>
      <c r="E8" s="18"/>
      <c r="F8" s="18"/>
      <c r="G8" s="18"/>
      <c r="H8" s="18"/>
      <c r="I8" s="18"/>
    </row>
    <row r="9" spans="1:9" ht="14.25">
      <c r="A9" s="25" t="s">
        <v>63</v>
      </c>
      <c r="B9" s="24"/>
      <c r="C9" s="24"/>
      <c r="D9" s="6">
        <f>D10</f>
        <v>20623</v>
      </c>
      <c r="E9" s="6"/>
      <c r="F9" s="6">
        <f>F10</f>
        <v>20623</v>
      </c>
      <c r="G9" s="6">
        <f>G10</f>
        <v>15162.900000000001</v>
      </c>
      <c r="H9" s="6"/>
      <c r="I9" s="6">
        <f>I10</f>
        <v>15162.900000000001</v>
      </c>
    </row>
    <row r="10" spans="1:9" ht="28.5">
      <c r="A10" s="27" t="s">
        <v>0</v>
      </c>
      <c r="B10" s="24"/>
      <c r="C10" s="24"/>
      <c r="D10" s="6">
        <f>D11</f>
        <v>20623</v>
      </c>
      <c r="E10" s="6"/>
      <c r="F10" s="6">
        <f>F11</f>
        <v>20623</v>
      </c>
      <c r="G10" s="6">
        <f>G11</f>
        <v>15162.900000000001</v>
      </c>
      <c r="H10" s="6"/>
      <c r="I10" s="6">
        <f>I11</f>
        <v>15162.900000000001</v>
      </c>
    </row>
    <row r="11" spans="1:9" ht="43.5">
      <c r="A11" s="1" t="s">
        <v>64</v>
      </c>
      <c r="B11" s="24"/>
      <c r="C11" s="24"/>
      <c r="D11" s="8">
        <f>D12+D13</f>
        <v>20623</v>
      </c>
      <c r="E11" s="8"/>
      <c r="F11" s="8">
        <f>F12+F13</f>
        <v>20623</v>
      </c>
      <c r="G11" s="8">
        <f>G12+G13</f>
        <v>15162.900000000001</v>
      </c>
      <c r="H11" s="8"/>
      <c r="I11" s="8">
        <f>I12+I13</f>
        <v>15162.900000000001</v>
      </c>
    </row>
    <row r="12" spans="1:9" ht="75">
      <c r="A12" s="4" t="s">
        <v>83</v>
      </c>
      <c r="B12" s="5" t="s">
        <v>25</v>
      </c>
      <c r="C12" s="28" t="s">
        <v>65</v>
      </c>
      <c r="D12" s="12">
        <f>1163.4+223</f>
        <v>1386.4</v>
      </c>
      <c r="E12" s="12"/>
      <c r="F12" s="12">
        <f>SUM(D12:E12)</f>
        <v>1386.4</v>
      </c>
      <c r="G12" s="12">
        <v>184.2</v>
      </c>
      <c r="H12" s="12"/>
      <c r="I12" s="12">
        <f>G12+H12</f>
        <v>184.2</v>
      </c>
    </row>
    <row r="13" spans="1:9" ht="75">
      <c r="A13" s="4" t="s">
        <v>82</v>
      </c>
      <c r="B13" s="5" t="s">
        <v>25</v>
      </c>
      <c r="C13" s="28" t="s">
        <v>81</v>
      </c>
      <c r="D13" s="12">
        <v>19236.6</v>
      </c>
      <c r="E13" s="12"/>
      <c r="F13" s="12">
        <f>SUM(D13:E13)</f>
        <v>19236.6</v>
      </c>
      <c r="G13" s="12">
        <v>14978.7</v>
      </c>
      <c r="H13" s="12"/>
      <c r="I13" s="12">
        <f>G13+H13</f>
        <v>14978.7</v>
      </c>
    </row>
    <row r="14" spans="1:9" ht="14.25">
      <c r="A14" s="29" t="s">
        <v>9</v>
      </c>
      <c r="B14" s="24"/>
      <c r="C14" s="24"/>
      <c r="D14" s="6">
        <f aca="true" t="shared" si="2" ref="D14:I15">D15</f>
        <v>189870</v>
      </c>
      <c r="E14" s="6">
        <f t="shared" si="2"/>
        <v>45789.8</v>
      </c>
      <c r="F14" s="6">
        <f t="shared" si="2"/>
        <v>235659.8</v>
      </c>
      <c r="G14" s="6">
        <f t="shared" si="2"/>
        <v>182265.5</v>
      </c>
      <c r="H14" s="6">
        <f t="shared" si="2"/>
        <v>44651.21</v>
      </c>
      <c r="I14" s="6">
        <f t="shared" si="2"/>
        <v>226916.71</v>
      </c>
    </row>
    <row r="15" spans="1:9" ht="28.5">
      <c r="A15" s="30" t="s">
        <v>0</v>
      </c>
      <c r="B15" s="24"/>
      <c r="C15" s="24"/>
      <c r="D15" s="6">
        <f t="shared" si="2"/>
        <v>189870</v>
      </c>
      <c r="E15" s="6">
        <f t="shared" si="2"/>
        <v>45789.8</v>
      </c>
      <c r="F15" s="6">
        <f t="shared" si="2"/>
        <v>235659.8</v>
      </c>
      <c r="G15" s="6">
        <f t="shared" si="2"/>
        <v>182265.5</v>
      </c>
      <c r="H15" s="6">
        <f t="shared" si="2"/>
        <v>44651.21</v>
      </c>
      <c r="I15" s="6">
        <f t="shared" si="2"/>
        <v>226916.71</v>
      </c>
    </row>
    <row r="16" spans="1:9" ht="43.5">
      <c r="A16" s="31" t="s">
        <v>35</v>
      </c>
      <c r="B16" s="24"/>
      <c r="C16" s="24"/>
      <c r="D16" s="8">
        <f aca="true" t="shared" si="3" ref="D16:I16">SUM(D17:D24)-D21-D22</f>
        <v>189870</v>
      </c>
      <c r="E16" s="8">
        <f t="shared" si="3"/>
        <v>45789.8</v>
      </c>
      <c r="F16" s="8">
        <f t="shared" si="3"/>
        <v>235659.8</v>
      </c>
      <c r="G16" s="8">
        <f t="shared" si="3"/>
        <v>182265.5</v>
      </c>
      <c r="H16" s="8">
        <f t="shared" si="3"/>
        <v>44651.21</v>
      </c>
      <c r="I16" s="8">
        <f t="shared" si="3"/>
        <v>226916.71</v>
      </c>
    </row>
    <row r="17" spans="1:9" ht="45">
      <c r="A17" s="4" t="s">
        <v>87</v>
      </c>
      <c r="B17" s="32" t="s">
        <v>8</v>
      </c>
      <c r="C17" s="33" t="s">
        <v>67</v>
      </c>
      <c r="D17" s="12">
        <f>162225.5-4725-23725</f>
        <v>133775.5</v>
      </c>
      <c r="E17" s="12"/>
      <c r="F17" s="12">
        <f>SUM(D17:E17)</f>
        <v>133775.5</v>
      </c>
      <c r="G17" s="12">
        <v>127467.1</v>
      </c>
      <c r="H17" s="12"/>
      <c r="I17" s="12">
        <f aca="true" t="shared" si="4" ref="I17:I24">G17+H17</f>
        <v>127467.1</v>
      </c>
    </row>
    <row r="18" spans="1:9" ht="45">
      <c r="A18" s="4" t="s">
        <v>88</v>
      </c>
      <c r="B18" s="32" t="s">
        <v>52</v>
      </c>
      <c r="C18" s="33" t="s">
        <v>66</v>
      </c>
      <c r="D18" s="12">
        <f>18675.1-881.8</f>
        <v>17793.3</v>
      </c>
      <c r="E18" s="12"/>
      <c r="F18" s="12">
        <f>SUM(D18:E18)</f>
        <v>17793.3</v>
      </c>
      <c r="G18" s="12">
        <v>17612.3</v>
      </c>
      <c r="H18" s="12"/>
      <c r="I18" s="12">
        <f t="shared" si="4"/>
        <v>17612.3</v>
      </c>
    </row>
    <row r="19" spans="1:9" ht="30">
      <c r="A19" s="4" t="s">
        <v>89</v>
      </c>
      <c r="B19" s="13" t="s">
        <v>25</v>
      </c>
      <c r="C19" s="13" t="s">
        <v>68</v>
      </c>
      <c r="D19" s="12">
        <f>SUM(D21:D22)</f>
        <v>2798.6</v>
      </c>
      <c r="E19" s="12"/>
      <c r="F19" s="12">
        <f>SUM(F21:F22)</f>
        <v>2798.6</v>
      </c>
      <c r="G19" s="12">
        <f>SUM(G21:G22)</f>
        <v>2552.5</v>
      </c>
      <c r="H19" s="12"/>
      <c r="I19" s="12">
        <f t="shared" si="4"/>
        <v>2552.5</v>
      </c>
    </row>
    <row r="20" spans="1:9" ht="15">
      <c r="A20" s="4" t="s">
        <v>5</v>
      </c>
      <c r="B20" s="13"/>
      <c r="C20" s="13"/>
      <c r="D20" s="12"/>
      <c r="E20" s="12"/>
      <c r="F20" s="12"/>
      <c r="G20" s="12"/>
      <c r="H20" s="12"/>
      <c r="I20" s="12"/>
    </row>
    <row r="21" spans="1:9" ht="30">
      <c r="A21" s="20" t="s">
        <v>90</v>
      </c>
      <c r="B21" s="13"/>
      <c r="C21" s="13"/>
      <c r="D21" s="19">
        <v>60</v>
      </c>
      <c r="E21" s="19"/>
      <c r="F21" s="19">
        <f>SUM(D21:E21)</f>
        <v>60</v>
      </c>
      <c r="G21" s="19">
        <v>60</v>
      </c>
      <c r="H21" s="19"/>
      <c r="I21" s="19">
        <f t="shared" si="4"/>
        <v>60</v>
      </c>
    </row>
    <row r="22" spans="1:9" ht="30">
      <c r="A22" s="34" t="s">
        <v>89</v>
      </c>
      <c r="B22" s="13"/>
      <c r="C22" s="13"/>
      <c r="D22" s="19">
        <v>2738.6</v>
      </c>
      <c r="E22" s="19"/>
      <c r="F22" s="19">
        <f>SUM(D22:E22)</f>
        <v>2738.6</v>
      </c>
      <c r="G22" s="19">
        <v>2492.5</v>
      </c>
      <c r="H22" s="19"/>
      <c r="I22" s="19">
        <f t="shared" si="4"/>
        <v>2492.5</v>
      </c>
    </row>
    <row r="23" spans="1:9" ht="45">
      <c r="A23" s="4" t="s">
        <v>104</v>
      </c>
      <c r="B23" s="35" t="s">
        <v>70</v>
      </c>
      <c r="C23" s="13" t="s">
        <v>71</v>
      </c>
      <c r="D23" s="12">
        <v>4329</v>
      </c>
      <c r="E23" s="19"/>
      <c r="F23" s="12">
        <f>SUM(D23:E23)</f>
        <v>4329</v>
      </c>
      <c r="G23" s="12">
        <v>4195</v>
      </c>
      <c r="H23" s="19"/>
      <c r="I23" s="12">
        <f t="shared" si="4"/>
        <v>4195</v>
      </c>
    </row>
    <row r="24" spans="1:9" ht="30">
      <c r="A24" s="21" t="s">
        <v>17</v>
      </c>
      <c r="B24" s="5" t="s">
        <v>8</v>
      </c>
      <c r="C24" s="5" t="s">
        <v>18</v>
      </c>
      <c r="D24" s="12">
        <f>25000+6173.6</f>
        <v>31173.6</v>
      </c>
      <c r="E24" s="12">
        <v>45789.8</v>
      </c>
      <c r="F24" s="12">
        <f>SUM(D24:E24)</f>
        <v>76963.4</v>
      </c>
      <c r="G24" s="12">
        <v>30438.6</v>
      </c>
      <c r="H24" s="12">
        <v>44651.21</v>
      </c>
      <c r="I24" s="12">
        <f t="shared" si="4"/>
        <v>75089.81</v>
      </c>
    </row>
    <row r="25" spans="1:9" ht="14.25">
      <c r="A25" s="9" t="s">
        <v>6</v>
      </c>
      <c r="B25" s="24"/>
      <c r="C25" s="24"/>
      <c r="D25" s="6">
        <f aca="true" t="shared" si="5" ref="D25:I26">D26</f>
        <v>112273.00000000001</v>
      </c>
      <c r="E25" s="6">
        <f t="shared" si="5"/>
        <v>18499.7</v>
      </c>
      <c r="F25" s="6">
        <f t="shared" si="5"/>
        <v>130772.70000000001</v>
      </c>
      <c r="G25" s="6">
        <f t="shared" si="5"/>
        <v>111669.2</v>
      </c>
      <c r="H25" s="6">
        <f t="shared" si="5"/>
        <v>17727.7</v>
      </c>
      <c r="I25" s="6">
        <f t="shared" si="5"/>
        <v>129396.9</v>
      </c>
    </row>
    <row r="26" spans="1:9" ht="28.5">
      <c r="A26" s="3" t="s">
        <v>0</v>
      </c>
      <c r="B26" s="24"/>
      <c r="C26" s="24"/>
      <c r="D26" s="6">
        <f t="shared" si="5"/>
        <v>112273.00000000001</v>
      </c>
      <c r="E26" s="6">
        <f t="shared" si="5"/>
        <v>18499.7</v>
      </c>
      <c r="F26" s="6">
        <f t="shared" si="5"/>
        <v>130772.70000000001</v>
      </c>
      <c r="G26" s="6">
        <f t="shared" si="5"/>
        <v>111669.2</v>
      </c>
      <c r="H26" s="6">
        <f t="shared" si="5"/>
        <v>17727.7</v>
      </c>
      <c r="I26" s="6">
        <f t="shared" si="5"/>
        <v>129396.9</v>
      </c>
    </row>
    <row r="27" spans="1:9" ht="45">
      <c r="A27" s="1" t="s">
        <v>36</v>
      </c>
      <c r="B27" s="24"/>
      <c r="C27" s="24"/>
      <c r="D27" s="8">
        <f aca="true" t="shared" si="6" ref="D27:I27">SUM(D28+D32)</f>
        <v>112273.00000000001</v>
      </c>
      <c r="E27" s="8">
        <f t="shared" si="6"/>
        <v>18499.7</v>
      </c>
      <c r="F27" s="8">
        <f t="shared" si="6"/>
        <v>130772.70000000001</v>
      </c>
      <c r="G27" s="8">
        <f t="shared" si="6"/>
        <v>111669.2</v>
      </c>
      <c r="H27" s="8">
        <f t="shared" si="6"/>
        <v>17727.7</v>
      </c>
      <c r="I27" s="8">
        <f t="shared" si="6"/>
        <v>129396.9</v>
      </c>
    </row>
    <row r="28" spans="1:9" ht="33.75">
      <c r="A28" s="4" t="s">
        <v>91</v>
      </c>
      <c r="B28" s="5" t="s">
        <v>109</v>
      </c>
      <c r="C28" s="33" t="s">
        <v>10</v>
      </c>
      <c r="D28" s="12">
        <f>SUM(D30:D31)</f>
        <v>94393.30000000002</v>
      </c>
      <c r="E28" s="12">
        <f>SUM(E30:E31)</f>
        <v>16559.9</v>
      </c>
      <c r="F28" s="12">
        <f>SUM(F30:F31)</f>
        <v>110953.20000000001</v>
      </c>
      <c r="G28" s="12">
        <f>SUM(G30:G31)</f>
        <v>94102.8</v>
      </c>
      <c r="H28" s="12">
        <f>SUM(H30:H31)</f>
        <v>16241</v>
      </c>
      <c r="I28" s="12">
        <f aca="true" t="shared" si="7" ref="I28:I34">G28+H28</f>
        <v>110343.8</v>
      </c>
    </row>
    <row r="29" spans="1:9" ht="15">
      <c r="A29" s="14" t="s">
        <v>5</v>
      </c>
      <c r="B29" s="5"/>
      <c r="C29" s="33"/>
      <c r="D29" s="12"/>
      <c r="E29" s="39"/>
      <c r="F29" s="12"/>
      <c r="G29" s="12"/>
      <c r="H29" s="39"/>
      <c r="I29" s="12"/>
    </row>
    <row r="30" spans="1:9" ht="45">
      <c r="A30" s="20" t="s">
        <v>92</v>
      </c>
      <c r="B30" s="5"/>
      <c r="C30" s="33"/>
      <c r="D30" s="19">
        <v>100</v>
      </c>
      <c r="E30" s="39"/>
      <c r="F30" s="19">
        <f>SUM(D30:E30)</f>
        <v>100</v>
      </c>
      <c r="G30" s="19">
        <v>4.3</v>
      </c>
      <c r="H30" s="39"/>
      <c r="I30" s="19">
        <f t="shared" si="7"/>
        <v>4.3</v>
      </c>
    </row>
    <row r="31" spans="1:9" ht="45">
      <c r="A31" s="20" t="s">
        <v>93</v>
      </c>
      <c r="B31" s="5"/>
      <c r="C31" s="33"/>
      <c r="D31" s="19">
        <f>54161.9+40131.3+0.1</f>
        <v>94293.30000000002</v>
      </c>
      <c r="E31" s="19">
        <v>16559.9</v>
      </c>
      <c r="F31" s="19">
        <f>SUM(D31:E31)</f>
        <v>110853.20000000001</v>
      </c>
      <c r="G31" s="19">
        <v>94098.5</v>
      </c>
      <c r="H31" s="19">
        <v>16241</v>
      </c>
      <c r="I31" s="19">
        <f t="shared" si="7"/>
        <v>110339.5</v>
      </c>
    </row>
    <row r="32" spans="1:9" ht="45">
      <c r="A32" s="4" t="s">
        <v>94</v>
      </c>
      <c r="B32" s="5" t="s">
        <v>16</v>
      </c>
      <c r="C32" s="33" t="s">
        <v>10</v>
      </c>
      <c r="D32" s="12">
        <f>SUM(D34:D35)</f>
        <v>17879.7</v>
      </c>
      <c r="E32" s="12">
        <f>SUM(E34:E35)</f>
        <v>1939.8</v>
      </c>
      <c r="F32" s="12">
        <f>SUM(F34:F35)</f>
        <v>19819.5</v>
      </c>
      <c r="G32" s="12">
        <f>SUM(G34:G35)</f>
        <v>17566.399999999998</v>
      </c>
      <c r="H32" s="12">
        <f>SUM(H34:H35)</f>
        <v>1486.7</v>
      </c>
      <c r="I32" s="12">
        <f t="shared" si="7"/>
        <v>19053.1</v>
      </c>
    </row>
    <row r="33" spans="1:9" ht="15">
      <c r="A33" s="4" t="s">
        <v>5</v>
      </c>
      <c r="B33" s="5"/>
      <c r="C33" s="33"/>
      <c r="D33" s="12"/>
      <c r="E33" s="39"/>
      <c r="F33" s="12"/>
      <c r="G33" s="12"/>
      <c r="H33" s="39"/>
      <c r="I33" s="12"/>
    </row>
    <row r="34" spans="1:9" ht="45">
      <c r="A34" s="20" t="s">
        <v>95</v>
      </c>
      <c r="B34" s="5"/>
      <c r="C34" s="33"/>
      <c r="D34" s="19">
        <v>100</v>
      </c>
      <c r="E34" s="39"/>
      <c r="F34" s="19">
        <f>SUM(D34:E34)</f>
        <v>100</v>
      </c>
      <c r="G34" s="19">
        <v>6.1</v>
      </c>
      <c r="H34" s="39"/>
      <c r="I34" s="19">
        <f t="shared" si="7"/>
        <v>6.1</v>
      </c>
    </row>
    <row r="35" spans="1:9" ht="45">
      <c r="A35" s="20" t="s">
        <v>94</v>
      </c>
      <c r="B35" s="5"/>
      <c r="C35" s="33"/>
      <c r="D35" s="19">
        <f>6004+11294.2+481.5</f>
        <v>17779.7</v>
      </c>
      <c r="E35" s="19">
        <v>1939.8</v>
      </c>
      <c r="F35" s="19">
        <f>SUM(D35:E35)</f>
        <v>19719.5</v>
      </c>
      <c r="G35" s="19">
        <v>17560.3</v>
      </c>
      <c r="H35" s="19">
        <v>1486.7</v>
      </c>
      <c r="I35" s="19">
        <f>G35+H35</f>
        <v>19047</v>
      </c>
    </row>
    <row r="36" spans="1:9" ht="15">
      <c r="A36" s="9" t="s">
        <v>40</v>
      </c>
      <c r="B36" s="5"/>
      <c r="C36" s="33"/>
      <c r="D36" s="6">
        <f>D37</f>
        <v>6226.2</v>
      </c>
      <c r="E36" s="6"/>
      <c r="F36" s="6">
        <f aca="true" t="shared" si="8" ref="F36:G38">F37</f>
        <v>6226.2</v>
      </c>
      <c r="G36" s="6">
        <f t="shared" si="8"/>
        <v>5900.2</v>
      </c>
      <c r="H36" s="6"/>
      <c r="I36" s="6">
        <f>I37</f>
        <v>5900.2</v>
      </c>
    </row>
    <row r="37" spans="1:9" ht="28.5">
      <c r="A37" s="3" t="s">
        <v>0</v>
      </c>
      <c r="B37" s="5"/>
      <c r="C37" s="33"/>
      <c r="D37" s="6">
        <f>D38</f>
        <v>6226.2</v>
      </c>
      <c r="E37" s="6"/>
      <c r="F37" s="6">
        <f t="shared" si="8"/>
        <v>6226.2</v>
      </c>
      <c r="G37" s="6">
        <f t="shared" si="8"/>
        <v>5900.2</v>
      </c>
      <c r="H37" s="6"/>
      <c r="I37" s="6">
        <f>I38</f>
        <v>5900.2</v>
      </c>
    </row>
    <row r="38" spans="1:9" ht="30">
      <c r="A38" s="1" t="s">
        <v>41</v>
      </c>
      <c r="B38" s="5"/>
      <c r="C38" s="33"/>
      <c r="D38" s="8">
        <f>D39</f>
        <v>6226.2</v>
      </c>
      <c r="E38" s="8"/>
      <c r="F38" s="8">
        <f t="shared" si="8"/>
        <v>6226.2</v>
      </c>
      <c r="G38" s="8">
        <f t="shared" si="8"/>
        <v>5900.2</v>
      </c>
      <c r="H38" s="8"/>
      <c r="I38" s="8">
        <f>I39</f>
        <v>5900.2</v>
      </c>
    </row>
    <row r="39" spans="1:9" ht="30">
      <c r="A39" s="4" t="s">
        <v>42</v>
      </c>
      <c r="B39" s="5" t="s">
        <v>43</v>
      </c>
      <c r="C39" s="33" t="s">
        <v>44</v>
      </c>
      <c r="D39" s="12">
        <v>6226.2</v>
      </c>
      <c r="E39" s="37"/>
      <c r="F39" s="2">
        <f>SUM(D39:E39)</f>
        <v>6226.2</v>
      </c>
      <c r="G39" s="12">
        <v>5900.2</v>
      </c>
      <c r="H39" s="37"/>
      <c r="I39" s="2">
        <f>G39+H39</f>
        <v>5900.2</v>
      </c>
    </row>
    <row r="40" spans="1:9" ht="28.5">
      <c r="A40" s="9" t="s">
        <v>7</v>
      </c>
      <c r="B40" s="24"/>
      <c r="C40" s="24"/>
      <c r="D40" s="6">
        <f>+D41</f>
        <v>6666.599999999999</v>
      </c>
      <c r="E40" s="6"/>
      <c r="F40" s="6">
        <f>+F41</f>
        <v>6666.599999999999</v>
      </c>
      <c r="G40" s="6">
        <f>+G41</f>
        <v>6666.55</v>
      </c>
      <c r="H40" s="6"/>
      <c r="I40" s="6">
        <f>+I41</f>
        <v>6666.55</v>
      </c>
    </row>
    <row r="41" spans="1:9" ht="14.25">
      <c r="A41" s="27" t="s">
        <v>46</v>
      </c>
      <c r="B41" s="24"/>
      <c r="C41" s="24"/>
      <c r="D41" s="6">
        <f>D42</f>
        <v>6666.599999999999</v>
      </c>
      <c r="E41" s="6"/>
      <c r="F41" s="6">
        <f aca="true" t="shared" si="9" ref="F41:G43">F42</f>
        <v>6666.599999999999</v>
      </c>
      <c r="G41" s="6">
        <f t="shared" si="9"/>
        <v>6666.55</v>
      </c>
      <c r="H41" s="6"/>
      <c r="I41" s="6">
        <f>I42</f>
        <v>6666.55</v>
      </c>
    </row>
    <row r="42" spans="1:9" ht="28.5">
      <c r="A42" s="3" t="s">
        <v>0</v>
      </c>
      <c r="B42" s="24"/>
      <c r="C42" s="24"/>
      <c r="D42" s="6">
        <f>D43</f>
        <v>6666.599999999999</v>
      </c>
      <c r="E42" s="6"/>
      <c r="F42" s="6">
        <f t="shared" si="9"/>
        <v>6666.599999999999</v>
      </c>
      <c r="G42" s="6">
        <f t="shared" si="9"/>
        <v>6666.55</v>
      </c>
      <c r="H42" s="6"/>
      <c r="I42" s="6">
        <f>I43</f>
        <v>6666.55</v>
      </c>
    </row>
    <row r="43" spans="1:9" ht="45">
      <c r="A43" s="1" t="s">
        <v>47</v>
      </c>
      <c r="B43" s="24"/>
      <c r="C43" s="24"/>
      <c r="D43" s="8">
        <f>D44</f>
        <v>6666.599999999999</v>
      </c>
      <c r="E43" s="8"/>
      <c r="F43" s="8">
        <f t="shared" si="9"/>
        <v>6666.599999999999</v>
      </c>
      <c r="G43" s="8">
        <f t="shared" si="9"/>
        <v>6666.55</v>
      </c>
      <c r="H43" s="8"/>
      <c r="I43" s="8">
        <f>I44</f>
        <v>6666.55</v>
      </c>
    </row>
    <row r="44" spans="1:9" ht="30">
      <c r="A44" s="4" t="s">
        <v>48</v>
      </c>
      <c r="B44" s="13" t="s">
        <v>43</v>
      </c>
      <c r="C44" s="13" t="s">
        <v>49</v>
      </c>
      <c r="D44" s="12">
        <f>7542.2-875.6</f>
        <v>6666.599999999999</v>
      </c>
      <c r="E44" s="12"/>
      <c r="F44" s="2">
        <f>SUM(D44:E44)</f>
        <v>6666.599999999999</v>
      </c>
      <c r="G44" s="12">
        <v>6666.55</v>
      </c>
      <c r="H44" s="12"/>
      <c r="I44" s="2">
        <f>G44+H44</f>
        <v>6666.55</v>
      </c>
    </row>
    <row r="45" spans="1:9" ht="15">
      <c r="A45" s="15" t="s">
        <v>11</v>
      </c>
      <c r="B45" s="13"/>
      <c r="C45" s="13"/>
      <c r="D45" s="6">
        <f aca="true" t="shared" si="10" ref="D45:I45">D46</f>
        <v>44686.1</v>
      </c>
      <c r="E45" s="6">
        <f t="shared" si="10"/>
        <v>5166.5</v>
      </c>
      <c r="F45" s="6">
        <f t="shared" si="10"/>
        <v>49852.59999999999</v>
      </c>
      <c r="G45" s="6">
        <f t="shared" si="10"/>
        <v>42251.2</v>
      </c>
      <c r="H45" s="6">
        <f t="shared" si="10"/>
        <v>4655.9</v>
      </c>
      <c r="I45" s="6">
        <f t="shared" si="10"/>
        <v>46907.1</v>
      </c>
    </row>
    <row r="46" spans="1:9" ht="28.5">
      <c r="A46" s="3" t="s">
        <v>0</v>
      </c>
      <c r="B46" s="13"/>
      <c r="C46" s="13"/>
      <c r="D46" s="6">
        <f aca="true" t="shared" si="11" ref="D46:I46">D47+D52</f>
        <v>44686.1</v>
      </c>
      <c r="E46" s="6">
        <f t="shared" si="11"/>
        <v>5166.5</v>
      </c>
      <c r="F46" s="6">
        <f t="shared" si="11"/>
        <v>49852.59999999999</v>
      </c>
      <c r="G46" s="6">
        <f t="shared" si="11"/>
        <v>42251.2</v>
      </c>
      <c r="H46" s="6">
        <f t="shared" si="11"/>
        <v>4655.9</v>
      </c>
      <c r="I46" s="6">
        <f t="shared" si="11"/>
        <v>46907.1</v>
      </c>
    </row>
    <row r="47" spans="1:9" ht="45">
      <c r="A47" s="1" t="s">
        <v>37</v>
      </c>
      <c r="B47" s="13"/>
      <c r="C47" s="13"/>
      <c r="D47" s="8">
        <f>SUM(D48:D51)</f>
        <v>39296.299999999996</v>
      </c>
      <c r="E47" s="8"/>
      <c r="F47" s="8">
        <f>SUM(F48:F51)</f>
        <v>39296.299999999996</v>
      </c>
      <c r="G47" s="8">
        <f>SUM(G48:G51)</f>
        <v>36994.1</v>
      </c>
      <c r="H47" s="8"/>
      <c r="I47" s="8">
        <f>SUM(I48:I51)</f>
        <v>36994.1</v>
      </c>
    </row>
    <row r="48" spans="1:9" ht="45">
      <c r="A48" s="4" t="s">
        <v>12</v>
      </c>
      <c r="B48" s="5" t="s">
        <v>8</v>
      </c>
      <c r="C48" s="5" t="s">
        <v>13</v>
      </c>
      <c r="D48" s="12">
        <v>17799.1</v>
      </c>
      <c r="E48" s="12"/>
      <c r="F48" s="2">
        <f>SUM(D48:E48)</f>
        <v>17799.1</v>
      </c>
      <c r="G48" s="12">
        <v>17799.1</v>
      </c>
      <c r="H48" s="12"/>
      <c r="I48" s="2">
        <f aca="true" t="shared" si="12" ref="I48:I53">G48+H48</f>
        <v>17799.1</v>
      </c>
    </row>
    <row r="49" spans="1:9" ht="45">
      <c r="A49" s="4" t="s">
        <v>15</v>
      </c>
      <c r="B49" s="5" t="s">
        <v>8</v>
      </c>
      <c r="C49" s="5" t="s">
        <v>14</v>
      </c>
      <c r="D49" s="2">
        <v>10569.5</v>
      </c>
      <c r="E49" s="2"/>
      <c r="F49" s="2">
        <f>SUM(D49:E49)</f>
        <v>10569.5</v>
      </c>
      <c r="G49" s="2">
        <v>8276.4</v>
      </c>
      <c r="H49" s="2"/>
      <c r="I49" s="2">
        <f t="shared" si="12"/>
        <v>8276.4</v>
      </c>
    </row>
    <row r="50" spans="1:9" ht="60">
      <c r="A50" s="4" t="s">
        <v>39</v>
      </c>
      <c r="B50" s="5">
        <v>2014</v>
      </c>
      <c r="C50" s="5" t="s">
        <v>69</v>
      </c>
      <c r="D50" s="2">
        <f>3500+1973.9-295.2</f>
        <v>5178.7</v>
      </c>
      <c r="E50" s="38"/>
      <c r="F50" s="2">
        <f>SUM(D50:E50)</f>
        <v>5178.7</v>
      </c>
      <c r="G50" s="2">
        <v>5173.6</v>
      </c>
      <c r="H50" s="38"/>
      <c r="I50" s="2">
        <f t="shared" si="12"/>
        <v>5173.6</v>
      </c>
    </row>
    <row r="51" spans="1:9" ht="75">
      <c r="A51" s="4" t="s">
        <v>96</v>
      </c>
      <c r="B51" s="5">
        <v>2014</v>
      </c>
      <c r="C51" s="5" t="s">
        <v>45</v>
      </c>
      <c r="D51" s="2">
        <f>5745+4</f>
        <v>5749</v>
      </c>
      <c r="E51" s="2"/>
      <c r="F51" s="2">
        <f>SUM(D51:E51)</f>
        <v>5749</v>
      </c>
      <c r="G51" s="2">
        <v>5745</v>
      </c>
      <c r="H51" s="2"/>
      <c r="I51" s="2">
        <f t="shared" si="12"/>
        <v>5745</v>
      </c>
    </row>
    <row r="52" spans="1:9" ht="60">
      <c r="A52" s="1" t="s">
        <v>72</v>
      </c>
      <c r="B52" s="5"/>
      <c r="C52" s="5"/>
      <c r="D52" s="8">
        <f aca="true" t="shared" si="13" ref="D52:I52">D53</f>
        <v>5389.8</v>
      </c>
      <c r="E52" s="8">
        <f t="shared" si="13"/>
        <v>5166.5</v>
      </c>
      <c r="F52" s="8">
        <f t="shared" si="13"/>
        <v>10556.3</v>
      </c>
      <c r="G52" s="8">
        <f t="shared" si="13"/>
        <v>5257.1</v>
      </c>
      <c r="H52" s="8">
        <f t="shared" si="13"/>
        <v>4655.9</v>
      </c>
      <c r="I52" s="8">
        <f t="shared" si="13"/>
        <v>9913</v>
      </c>
    </row>
    <row r="53" spans="1:9" ht="45">
      <c r="A53" s="4" t="s">
        <v>77</v>
      </c>
      <c r="B53" s="5" t="s">
        <v>73</v>
      </c>
      <c r="C53" s="5" t="s">
        <v>74</v>
      </c>
      <c r="D53" s="2">
        <v>5389.8</v>
      </c>
      <c r="E53" s="2">
        <v>5166.5</v>
      </c>
      <c r="F53" s="2">
        <f>SUM(D53:E53)</f>
        <v>10556.3</v>
      </c>
      <c r="G53" s="2">
        <v>5257.1</v>
      </c>
      <c r="H53" s="2">
        <v>4655.9</v>
      </c>
      <c r="I53" s="2">
        <f t="shared" si="12"/>
        <v>9913</v>
      </c>
    </row>
    <row r="54" spans="1:9" ht="15">
      <c r="A54" s="9" t="s">
        <v>19</v>
      </c>
      <c r="B54" s="5"/>
      <c r="C54" s="5"/>
      <c r="D54" s="6">
        <f>D55</f>
        <v>525230.8</v>
      </c>
      <c r="E54" s="6"/>
      <c r="F54" s="6">
        <f>F55</f>
        <v>525230.8</v>
      </c>
      <c r="G54" s="6">
        <f>G55</f>
        <v>384379.4</v>
      </c>
      <c r="H54" s="6"/>
      <c r="I54" s="6">
        <f>I55</f>
        <v>384379.4</v>
      </c>
    </row>
    <row r="55" spans="1:9" ht="14.25">
      <c r="A55" s="3" t="s">
        <v>20</v>
      </c>
      <c r="B55" s="26"/>
      <c r="C55" s="26"/>
      <c r="D55" s="6">
        <f>D56+D77</f>
        <v>525230.8</v>
      </c>
      <c r="E55" s="6"/>
      <c r="F55" s="6">
        <f>F56+F77</f>
        <v>525230.8</v>
      </c>
      <c r="G55" s="6">
        <f>G56+G77</f>
        <v>384379.4</v>
      </c>
      <c r="H55" s="6"/>
      <c r="I55" s="6">
        <f>I56+I77</f>
        <v>384379.4</v>
      </c>
    </row>
    <row r="56" spans="1:9" ht="60">
      <c r="A56" s="1" t="s">
        <v>38</v>
      </c>
      <c r="B56" s="26"/>
      <c r="C56" s="26"/>
      <c r="D56" s="8">
        <f>D57+D58+D59+D60+D64+D65+D66+D67+D68+D69+D73+D74+D75+D76</f>
        <v>504230.80000000005</v>
      </c>
      <c r="E56" s="8"/>
      <c r="F56" s="8">
        <f>F57+F58+F59+F60+F64+F65+F66+F67+F68+F69+F73+F74+F75+F76</f>
        <v>504230.80000000005</v>
      </c>
      <c r="G56" s="8">
        <f>G57+G58+G59+G60+G64+G65+G66+G67+G68+G69+G73+G74+G75+G76</f>
        <v>383733.5</v>
      </c>
      <c r="H56" s="8"/>
      <c r="I56" s="8">
        <f>I57+I58+I59+I60+I64+I65+I66+I67+I68+I69+I73+I74+I75+I76</f>
        <v>383733.5</v>
      </c>
    </row>
    <row r="57" spans="1:9" ht="75">
      <c r="A57" s="4" t="s">
        <v>78</v>
      </c>
      <c r="B57" s="5" t="s">
        <v>25</v>
      </c>
      <c r="C57" s="5" t="s">
        <v>26</v>
      </c>
      <c r="D57" s="12">
        <v>17722</v>
      </c>
      <c r="E57" s="12"/>
      <c r="F57" s="2">
        <f>SUM(D57:E57)</f>
        <v>17722</v>
      </c>
      <c r="G57" s="12">
        <v>17336.6</v>
      </c>
      <c r="H57" s="12"/>
      <c r="I57" s="2">
        <f aca="true" t="shared" si="14" ref="I57:I80">G57+H57</f>
        <v>17336.6</v>
      </c>
    </row>
    <row r="58" spans="1:9" ht="45">
      <c r="A58" s="4" t="s">
        <v>21</v>
      </c>
      <c r="B58" s="5" t="s">
        <v>27</v>
      </c>
      <c r="C58" s="5" t="s">
        <v>28</v>
      </c>
      <c r="D58" s="12">
        <v>367831.9</v>
      </c>
      <c r="E58" s="12"/>
      <c r="F58" s="2">
        <f>SUM(D58:E58)</f>
        <v>367831.9</v>
      </c>
      <c r="G58" s="12">
        <v>331750.1</v>
      </c>
      <c r="H58" s="12"/>
      <c r="I58" s="2">
        <f t="shared" si="14"/>
        <v>331750.1</v>
      </c>
    </row>
    <row r="59" spans="1:9" ht="60">
      <c r="A59" s="4" t="s">
        <v>22</v>
      </c>
      <c r="B59" s="5" t="s">
        <v>25</v>
      </c>
      <c r="C59" s="5" t="s">
        <v>29</v>
      </c>
      <c r="D59" s="12">
        <v>17000</v>
      </c>
      <c r="E59" s="12"/>
      <c r="F59" s="2">
        <f>SUM(D59:E59)</f>
        <v>17000</v>
      </c>
      <c r="G59" s="12">
        <v>5852.4</v>
      </c>
      <c r="H59" s="12"/>
      <c r="I59" s="2">
        <f t="shared" si="14"/>
        <v>5852.4</v>
      </c>
    </row>
    <row r="60" spans="1:9" ht="60">
      <c r="A60" s="4" t="s">
        <v>23</v>
      </c>
      <c r="B60" s="5" t="s">
        <v>30</v>
      </c>
      <c r="C60" s="5" t="s">
        <v>31</v>
      </c>
      <c r="D60" s="12">
        <f>SUM(D62:D63)</f>
        <v>22294.7</v>
      </c>
      <c r="E60" s="12"/>
      <c r="F60" s="12">
        <f>SUM(F62:F63)</f>
        <v>22294.7</v>
      </c>
      <c r="G60" s="12">
        <f>SUM(G62:G63)</f>
        <v>2294.7</v>
      </c>
      <c r="H60" s="12"/>
      <c r="I60" s="12">
        <f t="shared" si="14"/>
        <v>2294.7</v>
      </c>
    </row>
    <row r="61" spans="1:9" ht="15">
      <c r="A61" s="4" t="s">
        <v>5</v>
      </c>
      <c r="B61" s="5"/>
      <c r="C61" s="5"/>
      <c r="D61" s="12"/>
      <c r="E61" s="12"/>
      <c r="F61" s="2"/>
      <c r="G61" s="12"/>
      <c r="H61" s="12"/>
      <c r="I61" s="2"/>
    </row>
    <row r="62" spans="1:9" ht="75">
      <c r="A62" s="20" t="s">
        <v>108</v>
      </c>
      <c r="B62" s="5"/>
      <c r="C62" s="5"/>
      <c r="D62" s="19">
        <v>2294.7</v>
      </c>
      <c r="E62" s="19"/>
      <c r="F62" s="36">
        <v>2294.7</v>
      </c>
      <c r="G62" s="19">
        <v>2294.7</v>
      </c>
      <c r="H62" s="19"/>
      <c r="I62" s="36">
        <f t="shared" si="14"/>
        <v>2294.7</v>
      </c>
    </row>
    <row r="63" spans="1:9" ht="60">
      <c r="A63" s="20" t="s">
        <v>23</v>
      </c>
      <c r="B63" s="5"/>
      <c r="C63" s="5"/>
      <c r="D63" s="19">
        <v>20000</v>
      </c>
      <c r="E63" s="19"/>
      <c r="F63" s="36">
        <v>20000</v>
      </c>
      <c r="G63" s="19"/>
      <c r="H63" s="19"/>
      <c r="I63" s="36"/>
    </row>
    <row r="64" spans="1:9" ht="75">
      <c r="A64" s="4" t="s">
        <v>59</v>
      </c>
      <c r="B64" s="5" t="s">
        <v>60</v>
      </c>
      <c r="C64" s="5" t="s">
        <v>58</v>
      </c>
      <c r="D64" s="12">
        <v>48050.4</v>
      </c>
      <c r="E64" s="12"/>
      <c r="F64" s="2">
        <f>SUM(D64:E64)</f>
        <v>48050.4</v>
      </c>
      <c r="G64" s="12">
        <v>4226.9</v>
      </c>
      <c r="H64" s="12"/>
      <c r="I64" s="2">
        <f t="shared" si="14"/>
        <v>4226.9</v>
      </c>
    </row>
    <row r="65" spans="1:9" ht="60">
      <c r="A65" s="16" t="s">
        <v>24</v>
      </c>
      <c r="B65" s="5" t="s">
        <v>32</v>
      </c>
      <c r="C65" s="17"/>
      <c r="D65" s="12">
        <v>1308.4</v>
      </c>
      <c r="E65" s="12"/>
      <c r="F65" s="2">
        <f>SUM(D65:E65)</f>
        <v>1308.4</v>
      </c>
      <c r="G65" s="12"/>
      <c r="H65" s="12"/>
      <c r="I65" s="2"/>
    </row>
    <row r="66" spans="1:9" ht="60">
      <c r="A66" s="4" t="s">
        <v>50</v>
      </c>
      <c r="B66" s="5" t="s">
        <v>52</v>
      </c>
      <c r="C66" s="5" t="s">
        <v>51</v>
      </c>
      <c r="D66" s="12">
        <v>5250</v>
      </c>
      <c r="E66" s="12"/>
      <c r="F66" s="2">
        <f>SUM(D66:E66)</f>
        <v>5250</v>
      </c>
      <c r="G66" s="12">
        <v>5250</v>
      </c>
      <c r="H66" s="12"/>
      <c r="I66" s="2">
        <f t="shared" si="14"/>
        <v>5250</v>
      </c>
    </row>
    <row r="67" spans="1:9" ht="60">
      <c r="A67" s="16" t="s">
        <v>53</v>
      </c>
      <c r="B67" s="5" t="s">
        <v>52</v>
      </c>
      <c r="C67" s="5" t="s">
        <v>54</v>
      </c>
      <c r="D67" s="12">
        <v>1350</v>
      </c>
      <c r="E67" s="12"/>
      <c r="F67" s="2">
        <f>SUM(D67:E67)</f>
        <v>1350</v>
      </c>
      <c r="G67" s="12">
        <v>1350</v>
      </c>
      <c r="H67" s="12"/>
      <c r="I67" s="2">
        <f t="shared" si="14"/>
        <v>1350</v>
      </c>
    </row>
    <row r="68" spans="1:9" ht="75">
      <c r="A68" s="4" t="s">
        <v>55</v>
      </c>
      <c r="B68" s="5" t="s">
        <v>32</v>
      </c>
      <c r="C68" s="5" t="s">
        <v>56</v>
      </c>
      <c r="D68" s="12">
        <v>2800</v>
      </c>
      <c r="E68" s="12"/>
      <c r="F68" s="2">
        <f>SUM(D68:E68)</f>
        <v>2800</v>
      </c>
      <c r="G68" s="12">
        <v>2800</v>
      </c>
      <c r="H68" s="12"/>
      <c r="I68" s="2">
        <f t="shared" si="14"/>
        <v>2800</v>
      </c>
    </row>
    <row r="69" spans="1:9" ht="75">
      <c r="A69" s="4" t="s">
        <v>102</v>
      </c>
      <c r="B69" s="5" t="s">
        <v>103</v>
      </c>
      <c r="C69" s="5" t="s">
        <v>58</v>
      </c>
      <c r="D69" s="12">
        <f>D71+D72</f>
        <v>15999</v>
      </c>
      <c r="E69" s="12"/>
      <c r="F69" s="12">
        <f>F71+F72</f>
        <v>15999</v>
      </c>
      <c r="G69" s="12">
        <f>SUM(G71:G72)</f>
        <v>12818.4</v>
      </c>
      <c r="H69" s="12"/>
      <c r="I69" s="12">
        <f t="shared" si="14"/>
        <v>12818.4</v>
      </c>
    </row>
    <row r="70" spans="1:9" ht="15">
      <c r="A70" s="4" t="s">
        <v>5</v>
      </c>
      <c r="B70" s="5"/>
      <c r="C70" s="5"/>
      <c r="D70" s="12"/>
      <c r="E70" s="12"/>
      <c r="F70" s="2"/>
      <c r="G70" s="12"/>
      <c r="H70" s="12"/>
      <c r="I70" s="2"/>
    </row>
    <row r="71" spans="1:9" ht="75">
      <c r="A71" s="20" t="s">
        <v>57</v>
      </c>
      <c r="B71" s="43"/>
      <c r="C71" s="43"/>
      <c r="D71" s="19">
        <v>2999</v>
      </c>
      <c r="E71" s="19"/>
      <c r="F71" s="36">
        <f aca="true" t="shared" si="15" ref="F71:F76">SUM(D71:E71)</f>
        <v>2999</v>
      </c>
      <c r="G71" s="19">
        <v>2995</v>
      </c>
      <c r="H71" s="19"/>
      <c r="I71" s="36">
        <f t="shared" si="14"/>
        <v>2995</v>
      </c>
    </row>
    <row r="72" spans="1:9" ht="75">
      <c r="A72" s="20" t="s">
        <v>102</v>
      </c>
      <c r="B72" s="44"/>
      <c r="C72" s="44"/>
      <c r="D72" s="19">
        <v>13000</v>
      </c>
      <c r="E72" s="44"/>
      <c r="F72" s="36">
        <f t="shared" si="15"/>
        <v>13000</v>
      </c>
      <c r="G72" s="19">
        <v>9823.4</v>
      </c>
      <c r="H72" s="44"/>
      <c r="I72" s="36">
        <f t="shared" si="14"/>
        <v>9823.4</v>
      </c>
    </row>
    <row r="73" spans="1:9" ht="75">
      <c r="A73" s="4" t="s">
        <v>79</v>
      </c>
      <c r="B73" s="5">
        <v>2014</v>
      </c>
      <c r="C73" s="5" t="s">
        <v>61</v>
      </c>
      <c r="D73" s="12">
        <f>4500-2857.2</f>
        <v>1642.8000000000002</v>
      </c>
      <c r="E73" s="12"/>
      <c r="F73" s="2">
        <f t="shared" si="15"/>
        <v>1642.8000000000002</v>
      </c>
      <c r="G73" s="12">
        <v>22.8</v>
      </c>
      <c r="H73" s="12"/>
      <c r="I73" s="2">
        <f t="shared" si="14"/>
        <v>22.8</v>
      </c>
    </row>
    <row r="74" spans="1:9" ht="60">
      <c r="A74" s="16" t="s">
        <v>75</v>
      </c>
      <c r="B74" s="5">
        <v>2014</v>
      </c>
      <c r="C74" s="5" t="s">
        <v>62</v>
      </c>
      <c r="D74" s="12">
        <f>2000-83.9</f>
        <v>1916.1</v>
      </c>
      <c r="E74" s="12"/>
      <c r="F74" s="2">
        <f t="shared" si="15"/>
        <v>1916.1</v>
      </c>
      <c r="G74" s="12">
        <v>16.1</v>
      </c>
      <c r="H74" s="12"/>
      <c r="I74" s="2">
        <f t="shared" si="14"/>
        <v>16.1</v>
      </c>
    </row>
    <row r="75" spans="1:9" ht="75">
      <c r="A75" s="16" t="s">
        <v>80</v>
      </c>
      <c r="B75" s="5">
        <v>2014</v>
      </c>
      <c r="C75" s="5" t="s">
        <v>76</v>
      </c>
      <c r="D75" s="12">
        <f>2500-1684.5</f>
        <v>815.5</v>
      </c>
      <c r="E75" s="12"/>
      <c r="F75" s="2">
        <f t="shared" si="15"/>
        <v>815.5</v>
      </c>
      <c r="G75" s="12">
        <v>15.5</v>
      </c>
      <c r="H75" s="12"/>
      <c r="I75" s="2">
        <f t="shared" si="14"/>
        <v>15.5</v>
      </c>
    </row>
    <row r="76" spans="1:9" ht="75">
      <c r="A76" s="16" t="s">
        <v>97</v>
      </c>
      <c r="B76" s="5">
        <v>2014</v>
      </c>
      <c r="C76" s="5" t="s">
        <v>98</v>
      </c>
      <c r="D76" s="12">
        <v>250</v>
      </c>
      <c r="E76" s="26"/>
      <c r="F76" s="2">
        <f t="shared" si="15"/>
        <v>250</v>
      </c>
      <c r="G76" s="12"/>
      <c r="H76" s="26"/>
      <c r="I76" s="2"/>
    </row>
    <row r="77" spans="1:9" ht="45">
      <c r="A77" s="1" t="s">
        <v>99</v>
      </c>
      <c r="B77" s="26"/>
      <c r="C77" s="26"/>
      <c r="D77" s="8">
        <f>D78</f>
        <v>21000</v>
      </c>
      <c r="E77" s="12"/>
      <c r="F77" s="40">
        <f>F78</f>
        <v>21000</v>
      </c>
      <c r="G77" s="8">
        <f>G78</f>
        <v>645.9</v>
      </c>
      <c r="H77" s="12"/>
      <c r="I77" s="40">
        <f>I78</f>
        <v>645.9</v>
      </c>
    </row>
    <row r="78" spans="1:9" ht="60">
      <c r="A78" s="16" t="s">
        <v>100</v>
      </c>
      <c r="B78" s="5" t="s">
        <v>33</v>
      </c>
      <c r="C78" s="5" t="s">
        <v>101</v>
      </c>
      <c r="D78" s="12">
        <f>SUM(D80:D81)</f>
        <v>21000</v>
      </c>
      <c r="E78" s="26"/>
      <c r="F78" s="12">
        <f>SUM(F80:F81)</f>
        <v>21000</v>
      </c>
      <c r="G78" s="12">
        <f>SUM(G80:G81)</f>
        <v>645.9</v>
      </c>
      <c r="H78" s="26"/>
      <c r="I78" s="12">
        <f t="shared" si="14"/>
        <v>645.9</v>
      </c>
    </row>
    <row r="79" spans="1:9" ht="15">
      <c r="A79" s="16" t="s">
        <v>5</v>
      </c>
      <c r="B79" s="5"/>
      <c r="C79" s="5"/>
      <c r="D79" s="12"/>
      <c r="E79" s="26"/>
      <c r="F79" s="2"/>
      <c r="G79" s="12"/>
      <c r="H79" s="26"/>
      <c r="I79" s="2"/>
    </row>
    <row r="80" spans="1:9" ht="75">
      <c r="A80" s="46" t="s">
        <v>107</v>
      </c>
      <c r="B80" s="5"/>
      <c r="C80" s="5"/>
      <c r="D80" s="19">
        <v>679</v>
      </c>
      <c r="E80" s="26"/>
      <c r="F80" s="19">
        <v>679</v>
      </c>
      <c r="G80" s="19">
        <v>645.9</v>
      </c>
      <c r="H80" s="26"/>
      <c r="I80" s="19">
        <f t="shared" si="14"/>
        <v>645.9</v>
      </c>
    </row>
    <row r="81" spans="1:9" ht="75">
      <c r="A81" s="46" t="s">
        <v>100</v>
      </c>
      <c r="B81" s="5"/>
      <c r="C81" s="5"/>
      <c r="D81" s="19">
        <v>20321</v>
      </c>
      <c r="E81" s="26"/>
      <c r="F81" s="19">
        <v>20321</v>
      </c>
      <c r="G81" s="19"/>
      <c r="H81" s="26"/>
      <c r="I81" s="19"/>
    </row>
    <row r="82" spans="1:9" ht="15">
      <c r="A82" s="47"/>
      <c r="B82" s="41"/>
      <c r="C82" s="41"/>
      <c r="D82" s="48"/>
      <c r="E82" s="42"/>
      <c r="F82" s="48"/>
      <c r="G82" s="48"/>
      <c r="H82" s="42"/>
      <c r="I82" s="48"/>
    </row>
    <row r="83" spans="1:9" ht="23.25" customHeight="1">
      <c r="A83" s="57" t="s">
        <v>105</v>
      </c>
      <c r="B83" s="51"/>
      <c r="C83" s="51"/>
      <c r="D83" s="51"/>
      <c r="E83" s="51"/>
      <c r="F83" s="51"/>
      <c r="G83" s="51"/>
      <c r="H83" s="51"/>
      <c r="I83" s="51"/>
    </row>
    <row r="84" spans="1:9" ht="23.25" customHeight="1">
      <c r="A84" s="51" t="s">
        <v>106</v>
      </c>
      <c r="B84" s="51"/>
      <c r="C84" s="51"/>
      <c r="D84" s="51"/>
      <c r="E84" s="51"/>
      <c r="F84" s="51"/>
      <c r="G84" s="51"/>
      <c r="H84" s="51"/>
      <c r="I84" s="51"/>
    </row>
  </sheetData>
  <sheetProtection/>
  <mergeCells count="9">
    <mergeCell ref="A84:I84"/>
    <mergeCell ref="A1:I1"/>
    <mergeCell ref="A2:I2"/>
    <mergeCell ref="G4:I4"/>
    <mergeCell ref="A4:A5"/>
    <mergeCell ref="C4:C5"/>
    <mergeCell ref="D4:F4"/>
    <mergeCell ref="B4:B5"/>
    <mergeCell ref="A83:I83"/>
  </mergeCells>
  <printOptions horizontalCentered="1"/>
  <pageMargins left="0.5905511811023623" right="0.5905511811023623" top="0.6692913385826772" bottom="0.5905511811023623" header="0.31496062992125984" footer="0.31496062992125984"/>
  <pageSetup fitToHeight="0" fitToWidth="1" horizontalDpi="600" verticalDpi="600" orientation="portrait" paperSize="9" scale="52" r:id="rId2"/>
  <headerFooter differentFirst="1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Елена М. Шестова</cp:lastModifiedBy>
  <cp:lastPrinted>2015-06-29T08:06:10Z</cp:lastPrinted>
  <dcterms:created xsi:type="dcterms:W3CDTF">2012-10-03T07:04:41Z</dcterms:created>
  <dcterms:modified xsi:type="dcterms:W3CDTF">2015-06-29T08:08:12Z</dcterms:modified>
  <cp:category/>
  <cp:version/>
  <cp:contentType/>
  <cp:contentStatus/>
</cp:coreProperties>
</file>