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5480" windowHeight="9330" activeTab="0"/>
  </bookViews>
  <sheets>
    <sheet name="Областные" sheetId="1" r:id="rId1"/>
  </sheets>
  <definedNames>
    <definedName name="_xlnm.Print_Titles" localSheetId="0">'Областные'!$8:$8</definedName>
    <definedName name="_xlnm.Print_Area" localSheetId="0">'Областные'!$A$1:$I$89</definedName>
  </definedNames>
  <calcPr fullCalcOnLoad="1"/>
</workbook>
</file>

<file path=xl/sharedStrings.xml><?xml version="1.0" encoding="utf-8"?>
<sst xmlns="http://schemas.openxmlformats.org/spreadsheetml/2006/main" count="137" uniqueCount="105">
  <si>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</si>
  <si>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</si>
  <si>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 xml:space="preserve">Средства областного бюджета </t>
  </si>
  <si>
    <t>ВСЕГО</t>
  </si>
  <si>
    <t>в том числе:</t>
  </si>
  <si>
    <t>ФИЗИЧЕСКАЯ КУЛЬТУРА И СПОРТ</t>
  </si>
  <si>
    <t>ЗДРАВООХРАНЕНИЕ</t>
  </si>
  <si>
    <t xml:space="preserve">Министерство строительства и жилищно-коммунального хозяйства Тверской области </t>
  </si>
  <si>
    <t xml:space="preserve">г. Тверь - многофункциональный спортивный центр - гребная база </t>
  </si>
  <si>
    <t>2017-2018</t>
  </si>
  <si>
    <t>7370,59 кв. м.</t>
  </si>
  <si>
    <t>200 пос. в смену</t>
  </si>
  <si>
    <t>2010-2017</t>
  </si>
  <si>
    <t>ПРОЧИЕ ОТРАСЛИ</t>
  </si>
  <si>
    <t>Реконструкция здания Торжокской ветеринарной лаборатории по адресу: Тверская область, г. Торжок, Ленинградское шоссе, д. 62 (ПИР)</t>
  </si>
  <si>
    <t>Газовое хозяйство</t>
  </si>
  <si>
    <t>ЖИЛИЩНО-КОММУНАЛЬНОЕ ХОЗЯЙСТВО</t>
  </si>
  <si>
    <t>г. Тверь - многофункциональный спортивный центр - гребная база (ПИР)</t>
  </si>
  <si>
    <t>Спортивный центр по видам гребли в г.Твери</t>
  </si>
  <si>
    <t>Спортивный центр по видам гребли в г.Твери (ПИР)</t>
  </si>
  <si>
    <t>2011-2018</t>
  </si>
  <si>
    <t>3199 кв. м.</t>
  </si>
  <si>
    <t xml:space="preserve">Строительство детской поликлиники № 2 ГБУЗ Тверской области ГКБ № 6 </t>
  </si>
  <si>
    <t>1989-2018</t>
  </si>
  <si>
    <t xml:space="preserve">Больница на 100 коек с поликлиникой на 200 посещений в смену в г. Кувшиново (3-ий пусковой комплекс - 4 и 5 блоки) </t>
  </si>
  <si>
    <t>2010-2019</t>
  </si>
  <si>
    <t xml:space="preserve">Реконструкция здания Торжокской ветеринарной лаборатории по адресу: Тверская область, г. Торжок, Ленинградское шоссе, д. 62 </t>
  </si>
  <si>
    <t>2,92 км</t>
  </si>
  <si>
    <t xml:space="preserve"> ДОРОЖНОЕ ХОЗЯЙСТВО</t>
  </si>
  <si>
    <t>Министерство транспорта Тверской области</t>
  </si>
  <si>
    <t>Реконструкция моста через р. Уйвешь у п. Сулежский Борок на км 144+850 автомобильной дороги общего пользования регионального значения  Тверь - Бежецк - Весьегонск - Устюжна в Бежецком районе Тверской области</t>
  </si>
  <si>
    <t>2013-2017</t>
  </si>
  <si>
    <t>39,1 п.м. / 0,54748 км</t>
  </si>
  <si>
    <t>Реконструкция моста через р. Лойка у д. Дмитровка на км 195+600  автомобильной дороги общего пользования регионального значения Тверь – Бежецк – Весьегонск – Устюжна в Краснохолмском районе Тверской области</t>
  </si>
  <si>
    <t>29,1 п.м. / 0,65155 км</t>
  </si>
  <si>
    <t>2016-2017</t>
  </si>
  <si>
    <t>2015-2017</t>
  </si>
  <si>
    <t>2,1 км</t>
  </si>
  <si>
    <t>Строительство линии наружного электроосвещения на автомобильной дороге общего пользования межмуниципального значения Старое направление по с. Медное в Калининском районе Тверской области</t>
  </si>
  <si>
    <t>Строительство линии наружного электроосвещения на автомобильной дороге общего пользования регионального значения  Тверь-Бежецк-Весьегонск-Устюжна (д. Хохловка) в Рамешковском районе Тверской области</t>
  </si>
  <si>
    <t xml:space="preserve">Строительство линии наружного электроосвещения на автомобильной дороге общего пользования регионального значения  Сергиев Посад - Калязин - Рыбинск-Череповец (д. Поречье) в Калязинском районе Тверской области </t>
  </si>
  <si>
    <t>2014-2018</t>
  </si>
  <si>
    <t>Реконструкция моста через р. Медведица у с. Верхняя Троица на км 52 автомобильной дороги общего пользования  регионального значения Калязин-Кашин-Горицы-Кушалино в Кашинском районе Тверской области (ПИР)</t>
  </si>
  <si>
    <t>147,3 п.м.</t>
  </si>
  <si>
    <t xml:space="preserve">Реконструкция моста через р. Береза у п. Мирный на 1 км автомобильной дороги общего пользования межмуниципального значения Мирный-Васьково в Оленинском районе Тверской области (ПИР) </t>
  </si>
  <si>
    <t>46,0 п.м.</t>
  </si>
  <si>
    <t>Государственная программа Тверской области «Экономическое развитие и инновационная экономика Тверской области» на 2014-2019 годы</t>
  </si>
  <si>
    <t>Годы
 строительства</t>
  </si>
  <si>
    <t>0,5705 км</t>
  </si>
  <si>
    <t>Всего</t>
  </si>
  <si>
    <t>Средства федерального бюджета</t>
  </si>
  <si>
    <t>0,732 км / 88,4 п.м.</t>
  </si>
  <si>
    <t>29,4 п.м/1,134 км</t>
  </si>
  <si>
    <t>49,8 кв. м.</t>
  </si>
  <si>
    <t xml:space="preserve"> СОЦИАЛЬНЫЙ КОМПЛЕКС</t>
  </si>
  <si>
    <t>0,7 МВт</t>
  </si>
  <si>
    <t>2011-2019</t>
  </si>
  <si>
    <t>20 коек</t>
  </si>
  <si>
    <t>без увеличения мощности</t>
  </si>
  <si>
    <t>КУЛЬТУРА</t>
  </si>
  <si>
    <t xml:space="preserve"> ОБРАЗОВАНИЕ</t>
  </si>
  <si>
    <t>Реконструкция КНС и внутриплощадочных инженерных сетей ГБОУ дополнительного  образования «Областной детский оздоровительно-образовательный  лагерь  «Бригантина» Кимрского района  Тверской области</t>
  </si>
  <si>
    <t>173 куб.м/час</t>
  </si>
  <si>
    <t>2012-2017</t>
  </si>
  <si>
    <t>Государственная программа Тверской области "Развитие образования Тверской области" на 2015-2020 годы</t>
  </si>
  <si>
    <t>Реконструкция дворца культуры  "Шахтер " в г.Нелидово</t>
  </si>
  <si>
    <t>Комплектно-блочная газовая котельная (ГУСО  "Ильинский психоневрологический интернат ") в д. Ромашкино Ильинского с/п Кимрского района</t>
  </si>
  <si>
    <t>Строительство отвода с. Ильинское - д. Ромашкино (ГУСО   "Ильинский психоневрологический интернат ")</t>
  </si>
  <si>
    <t xml:space="preserve">Реконструкция автомобильной дороги общего пользования межмуниципального значения  "Москва - Санкт-Петербург " - Чуприяновка - Старый Погост с устройством пересечения в разных уровнях с Октябрьской железной дорогой в Калининском районе Тверской области </t>
  </si>
  <si>
    <t xml:space="preserve">Реконструкция автомобильной дороги общего пользования межмуниципального значения  "подъезд к с. Бурашево " в Калининском районе Тверской области </t>
  </si>
  <si>
    <t xml:space="preserve">Реконструкция моста через р. Песка на 10 км автомобильной дороги общего пользования регионального значения  "Москва-Рига "-Торопец - Плоскошь в Торопецком районе Тверской области </t>
  </si>
  <si>
    <t>Реконструкция автомобильной дороги  "Подъезд к пос. Шоша " в границах туристско-рекреационного кластера  "Верхневолжский " (2 этап)</t>
  </si>
  <si>
    <t>Реконструкция автомобильной дороги  "Подъезд к пос. Шоша " в границах туристско-рекреационного кластера  "Верхневолжский " (3 этап)</t>
  </si>
  <si>
    <t>1 - государственная программа Российской Федерации  "Развитие транспортной системы " подпрограмма  "Дорожное хозяйство "</t>
  </si>
  <si>
    <t>2- ФЦП  "Развитие внутреннего и въездного туризма в Российской Федерации (2011-2018 годы) "</t>
  </si>
  <si>
    <t>Государственная программа Тверской области  "Здравоохранение Тверской области " на 2015 - 2020 годы</t>
  </si>
  <si>
    <r>
      <t>Государственная программа Тверской области  "Социальная поддержка и защита населения Тверской области "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на 2017-2022 годы</t>
    </r>
  </si>
  <si>
    <t>Государственная программа Тверской области   "Физическая культура и спорт Тверской области " на 2017-2022 годы</t>
  </si>
  <si>
    <t>Государственная программа Тверской области    "Жилищно-коммунальное хозяйство и энергетика Тверской области " на 2016 - 2021 годы</t>
  </si>
  <si>
    <t>Государственная программа Тверской области    "Обеспечение эпизоотического и ветеринарно-санитарного благополучия на территории Тверской области " на 2017 - 2022 годы</t>
  </si>
  <si>
    <t>Государственная программа Тверской области  "Развитие транспортного комплекса и дорожного хозяйства Тверской области " на 2016-2021 годы</t>
  </si>
  <si>
    <t>Строительство отвода с. Ильинское - д. Ромашкино (ГУСО   "Ильинский психоневрологический интернат ") (ПИР)</t>
  </si>
  <si>
    <t>2015-2018</t>
  </si>
  <si>
    <t>3,04 км</t>
  </si>
  <si>
    <t>Строительство линии наружного электроосвещения на автомобильной дороге общего пользования межмуниципального значения Старое направление по с. Медное в Калининском районе Тверской области (ПИР)</t>
  </si>
  <si>
    <t>Строительство линии наружного электроосвещения на автомобильной дороге общего пользования регионального значения  Тверь-Бежецк-Весьегонск-Устюжна (д. Хохловка) в Рамешковском районе Тверской области (ПИР)</t>
  </si>
  <si>
    <t>0,84 км</t>
  </si>
  <si>
    <t>1,775 км</t>
  </si>
  <si>
    <t>29,0 п.м./0,75 км</t>
  </si>
  <si>
    <t>Реконструкция моста через р. Песка на 10 км автомобильной дороги общего пользования регионального значения  "Москва-Рига "-Торопец - Плоскошь в Торопецком районе Тверской области (ПИР)</t>
  </si>
  <si>
    <t>3,2 км</t>
  </si>
  <si>
    <t>3,1 км</t>
  </si>
  <si>
    <t>Строительство  площадки для обустройства передвижного пункта весового контроля на автомобильной дороге общего пользования регионального значения Торжок - Осташков (в районе д. Негоново) в Торжокском районе Тверской области (ПИР)</t>
  </si>
  <si>
    <t>1 шт.</t>
  </si>
  <si>
    <t>Строительство  площадки для обустройства передвижного пункта весового контроля на автомобильной дороге общего пользования регионального значения Тверь - Бежецк - Весьегонск - Устюжна (в районе д. Змеево) в Калининском районе Тверской области (ПИР)</t>
  </si>
  <si>
    <t>Государственная программа Тверской области   "Культура Тверской области" на 2017-2022 годы</t>
  </si>
  <si>
    <t>Реконструкция КНС и внутриплощадочных инженерных сетей ГБОУ дополнительного  образования «Областной детский оздоровительно-образовательный  лагерь  «Бригантина» Кимрского района  Тверской области (ПИР)</t>
  </si>
  <si>
    <t>Реконструкция КНС и внутриплощадочных инженерных сетей ГБОУ дополнительного  образования "Областной детский оздоровительно-образовательный  лагерь "Бригантина" Кимрского района  Тверской области</t>
  </si>
  <si>
    <t>Реконструкция автомобильной дороги общего пользования межмуниципального значения Чешово-Кафтино в Бологовском районе Тверской области (2 пусковой комплекс) (ПИР)</t>
  </si>
  <si>
    <t>Строительство подходов к ледовой переправе на автомобильной дороге общего пользования межмуниципального значения Подъезд к острову Городомля (ЗАТО «Солнечный») в Осташковском районе Тверской области (ПИР)</t>
  </si>
  <si>
    <t xml:space="preserve">Утверждено законом об областном бюджете </t>
  </si>
  <si>
    <t>Кассовое исполнение</t>
  </si>
  <si>
    <t>(тыс.руб.)</t>
  </si>
  <si>
    <t>Адресная инвестиционная программа Тверской области на 2017 год
(в части объектов государственной собственности Тверской области)</t>
  </si>
  <si>
    <r>
      <t xml:space="preserve">Приложение 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</si>
</sst>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_р_._-;\-* #,##0.0_р_._-;_-* &quot;-&quot;??_р_._-;_-@_-"/>
    <numFmt numFmtId="189" formatCode="[$-FC19]d\ mmmm\ yyyy\ &quot;г.&quot;"/>
    <numFmt numFmtId="190" formatCode="_-* #,##0.0&quot;р.&quot;_-;\-* #,##0.0&quot;р.&quot;_-;_-* &quot;-&quot;?&quot;р.&quot;_-;_-@_-"/>
    <numFmt numFmtId="191" formatCode="_-* #,##0_р_._-;\-* #,##0_р_._-;_-* &quot;-&quot;?_р_._-;_-@_-"/>
    <numFmt numFmtId="192" formatCode="_-* #,##0.0\ _₽_-;\-* #,##0.0\ _₽_-;_-* &quot;-&quot;?\ _₽_-;_-@_-"/>
    <numFmt numFmtId="193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5" fillId="32" borderId="0" xfId="0" applyFont="1" applyFill="1" applyAlignment="1">
      <alignment vertical="top" wrapText="1"/>
    </xf>
    <xf numFmtId="0" fontId="7" fillId="32" borderId="0" xfId="54" applyNumberFormat="1" applyFont="1" applyFill="1" applyBorder="1" applyAlignment="1" applyProtection="1">
      <alignment horizontal="right"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top" wrapText="1"/>
      <protection/>
    </xf>
    <xf numFmtId="0" fontId="5" fillId="32" borderId="10" xfId="54" applyNumberFormat="1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Alignment="1">
      <alignment/>
    </xf>
    <xf numFmtId="0" fontId="5" fillId="32" borderId="10" xfId="54" applyNumberFormat="1" applyFont="1" applyFill="1" applyBorder="1" applyAlignment="1" applyProtection="1">
      <alignment horizontal="left" vertical="top" wrapText="1"/>
      <protection/>
    </xf>
    <xf numFmtId="0" fontId="6" fillId="32" borderId="10" xfId="54" applyNumberFormat="1" applyFont="1" applyFill="1" applyBorder="1" applyAlignment="1" applyProtection="1">
      <alignment horizontal="left" vertical="top" wrapText="1"/>
      <protection/>
    </xf>
    <xf numFmtId="0" fontId="7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54" applyNumberFormat="1" applyFont="1" applyFill="1" applyBorder="1" applyAlignment="1" applyProtection="1">
      <alignment horizontal="left" vertical="top" wrapText="1"/>
      <protection/>
    </xf>
    <xf numFmtId="0" fontId="7" fillId="32" borderId="11" xfId="54" applyNumberFormat="1" applyFont="1" applyFill="1" applyBorder="1" applyAlignment="1" applyProtection="1">
      <alignment horizontal="center" vertical="top" wrapText="1"/>
      <protection/>
    </xf>
    <xf numFmtId="0" fontId="8" fillId="32" borderId="10" xfId="54" applyNumberFormat="1" applyFont="1" applyFill="1" applyBorder="1" applyAlignment="1" applyProtection="1">
      <alignment horizontal="left" vertical="top" wrapText="1"/>
      <protection/>
    </xf>
    <xf numFmtId="0" fontId="7" fillId="32" borderId="10" xfId="53" applyFont="1" applyFill="1" applyBorder="1" applyAlignment="1">
      <alignment horizontal="center" vertical="top" wrapText="1"/>
      <protection/>
    </xf>
    <xf numFmtId="0" fontId="9" fillId="32" borderId="10" xfId="54" applyNumberFormat="1" applyFont="1" applyFill="1" applyBorder="1" applyAlignment="1" applyProtection="1">
      <alignment horizontal="center" vertical="top" wrapText="1"/>
      <protection/>
    </xf>
    <xf numFmtId="0" fontId="10" fillId="32" borderId="12" xfId="0" applyFont="1" applyFill="1" applyBorder="1" applyAlignment="1">
      <alignment horizontal="left" vertical="top" wrapText="1"/>
    </xf>
    <xf numFmtId="0" fontId="50" fillId="32" borderId="10" xfId="53" applyFont="1" applyFill="1" applyBorder="1" applyAlignment="1">
      <alignment horizontal="center" vertical="top" wrapText="1"/>
      <protection/>
    </xf>
    <xf numFmtId="0" fontId="8" fillId="32" borderId="10" xfId="54" applyNumberFormat="1" applyFont="1" applyFill="1" applyBorder="1" applyAlignment="1" applyProtection="1">
      <alignment horizontal="center" vertical="top" wrapText="1"/>
      <protection/>
    </xf>
    <xf numFmtId="0" fontId="8" fillId="32" borderId="10" xfId="53" applyFont="1" applyFill="1" applyBorder="1" applyAlignment="1">
      <alignment horizontal="center" vertical="top" wrapText="1"/>
      <protection/>
    </xf>
    <xf numFmtId="0" fontId="5" fillId="32" borderId="10" xfId="54" applyNumberFormat="1" applyFont="1" applyFill="1" applyBorder="1" applyAlignment="1" applyProtection="1">
      <alignment horizontal="left" vertical="top"/>
      <protection/>
    </xf>
    <xf numFmtId="0" fontId="51" fillId="32" borderId="10" xfId="54" applyNumberFormat="1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right" wrapText="1"/>
    </xf>
    <xf numFmtId="172" fontId="7" fillId="32" borderId="10" xfId="64" applyNumberFormat="1" applyFont="1" applyFill="1" applyBorder="1" applyAlignment="1" applyProtection="1">
      <alignment vertical="center" wrapText="1"/>
      <protection/>
    </xf>
    <xf numFmtId="172" fontId="5" fillId="32" borderId="10" xfId="64" applyNumberFormat="1" applyFont="1" applyFill="1" applyBorder="1" applyAlignment="1" applyProtection="1">
      <alignment vertical="center" wrapText="1"/>
      <protection/>
    </xf>
    <xf numFmtId="172" fontId="6" fillId="32" borderId="10" xfId="64" applyNumberFormat="1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>
      <alignment vertical="center" wrapText="1"/>
    </xf>
    <xf numFmtId="172" fontId="8" fillId="32" borderId="10" xfId="64" applyNumberFormat="1" applyFont="1" applyFill="1" applyBorder="1" applyAlignment="1" applyProtection="1">
      <alignment vertical="center" wrapText="1"/>
      <protection/>
    </xf>
    <xf numFmtId="0" fontId="5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173" fontId="7" fillId="32" borderId="10" xfId="54" applyNumberFormat="1" applyFont="1" applyFill="1" applyBorder="1" applyAlignment="1" applyProtection="1">
      <alignment horizontal="right" vertical="center" wrapText="1"/>
      <protection/>
    </xf>
    <xf numFmtId="0" fontId="8" fillId="32" borderId="10" xfId="0" applyFont="1" applyFill="1" applyBorder="1" applyAlignment="1">
      <alignment vertical="center" wrapText="1"/>
    </xf>
    <xf numFmtId="173" fontId="8" fillId="32" borderId="10" xfId="54" applyNumberFormat="1" applyFont="1" applyFill="1" applyBorder="1" applyAlignment="1" applyProtection="1">
      <alignment horizontal="right" vertical="center" wrapText="1"/>
      <protection/>
    </xf>
    <xf numFmtId="0" fontId="7" fillId="32" borderId="10" xfId="0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right" vertical="center" wrapText="1"/>
    </xf>
    <xf numFmtId="172" fontId="5" fillId="32" borderId="10" xfId="0" applyNumberFormat="1" applyFont="1" applyFill="1" applyBorder="1" applyAlignment="1">
      <alignment vertical="center" wrapText="1"/>
    </xf>
    <xf numFmtId="172" fontId="7" fillId="32" borderId="13" xfId="64" applyNumberFormat="1" applyFont="1" applyFill="1" applyBorder="1" applyAlignment="1" applyProtection="1">
      <alignment vertical="center" wrapText="1"/>
      <protection/>
    </xf>
    <xf numFmtId="193" fontId="7" fillId="32" borderId="10" xfId="64" applyNumberFormat="1" applyFont="1" applyFill="1" applyBorder="1" applyAlignment="1" applyProtection="1">
      <alignment vertical="center" wrapText="1"/>
      <protection/>
    </xf>
    <xf numFmtId="193" fontId="8" fillId="32" borderId="10" xfId="64" applyNumberFormat="1" applyFont="1" applyFill="1" applyBorder="1" applyAlignment="1" applyProtection="1">
      <alignment vertical="center" wrapText="1"/>
      <protection/>
    </xf>
    <xf numFmtId="0" fontId="5" fillId="32" borderId="0" xfId="0" applyFont="1" applyFill="1" applyAlignment="1">
      <alignment horizontal="right" vertical="top" wrapText="1"/>
    </xf>
    <xf numFmtId="0" fontId="12" fillId="32" borderId="0" xfId="0" applyFont="1" applyFill="1" applyAlignment="1">
      <alignment horizontal="left" vertical="center" wrapText="1"/>
    </xf>
    <xf numFmtId="0" fontId="12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0" fontId="7" fillId="32" borderId="13" xfId="54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5" fillId="32" borderId="0" xfId="54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ИП 2005 года" xfId="53"/>
    <cellStyle name="Обычный_Прил.№4(2-е чтение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84</xdr:row>
      <xdr:rowOff>0</xdr:rowOff>
    </xdr:from>
    <xdr:to>
      <xdr:col>4</xdr:col>
      <xdr:colOff>1114425</xdr:colOff>
      <xdr:row>84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9772650" y="44386500"/>
          <a:ext cx="76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1057275</xdr:colOff>
      <xdr:row>62</xdr:row>
      <xdr:rowOff>19050</xdr:rowOff>
    </xdr:from>
    <xdr:to>
      <xdr:col>4</xdr:col>
      <xdr:colOff>1171575</xdr:colOff>
      <xdr:row>62</xdr:row>
      <xdr:rowOff>171450</xdr:rowOff>
    </xdr:to>
    <xdr:sp>
      <xdr:nvSpPr>
        <xdr:cNvPr id="2" name="TextBox 5"/>
        <xdr:cNvSpPr txBox="1">
          <a:spLocks noChangeArrowheads="1"/>
        </xdr:cNvSpPr>
      </xdr:nvSpPr>
      <xdr:spPr>
        <a:xfrm flipH="1">
          <a:off x="9791700" y="27498675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1028700</xdr:colOff>
      <xdr:row>85</xdr:row>
      <xdr:rowOff>9525</xdr:rowOff>
    </xdr:from>
    <xdr:to>
      <xdr:col>4</xdr:col>
      <xdr:colOff>1143000</xdr:colOff>
      <xdr:row>85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763125" y="45053250"/>
          <a:ext cx="123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838200</xdr:colOff>
      <xdr:row>84</xdr:row>
      <xdr:rowOff>66675</xdr:rowOff>
    </xdr:from>
    <xdr:to>
      <xdr:col>7</xdr:col>
      <xdr:colOff>1095375</xdr:colOff>
      <xdr:row>84</xdr:row>
      <xdr:rowOff>266700</xdr:rowOff>
    </xdr:to>
    <xdr:sp>
      <xdr:nvSpPr>
        <xdr:cNvPr id="4" name="TextBox 5"/>
        <xdr:cNvSpPr txBox="1">
          <a:spLocks noChangeArrowheads="1"/>
        </xdr:cNvSpPr>
      </xdr:nvSpPr>
      <xdr:spPr>
        <a:xfrm flipH="1">
          <a:off x="13468350" y="4445317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866775</xdr:colOff>
      <xdr:row>85</xdr:row>
      <xdr:rowOff>57150</xdr:rowOff>
    </xdr:from>
    <xdr:to>
      <xdr:col>7</xdr:col>
      <xdr:colOff>0</xdr:colOff>
      <xdr:row>85</xdr:row>
      <xdr:rowOff>257175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2249150" y="45100875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="89" zoomScaleNormal="85" zoomScaleSheetLayoutView="89" workbookViewId="0" topLeftCell="A1">
      <selection activeCell="A2" sqref="A2:I2"/>
    </sheetView>
  </sheetViews>
  <sheetFormatPr defaultColWidth="9.00390625" defaultRowHeight="12.75"/>
  <cols>
    <col min="1" max="1" width="66.875" style="1" customWidth="1"/>
    <col min="2" max="2" width="15.625" style="1" bestFit="1" customWidth="1"/>
    <col min="3" max="3" width="15.75390625" style="1" bestFit="1" customWidth="1"/>
    <col min="4" max="4" width="16.375" style="1" customWidth="1"/>
    <col min="5" max="5" width="15.625" style="1" customWidth="1"/>
    <col min="6" max="6" width="19.125" style="1" customWidth="1"/>
    <col min="7" max="7" width="16.375" style="1" customWidth="1"/>
    <col min="8" max="8" width="15.625" style="1" customWidth="1"/>
    <col min="9" max="9" width="19.125" style="1" customWidth="1"/>
    <col min="10" max="16384" width="9.125" style="1" customWidth="1"/>
  </cols>
  <sheetData>
    <row r="1" spans="1:9" ht="68.25" customHeight="1">
      <c r="A1" s="3"/>
      <c r="B1" s="3"/>
      <c r="C1" s="3"/>
      <c r="D1" s="3"/>
      <c r="E1" s="3"/>
      <c r="F1" s="3"/>
      <c r="G1" s="41" t="s">
        <v>104</v>
      </c>
      <c r="H1" s="41"/>
      <c r="I1" s="41"/>
    </row>
    <row r="2" spans="1:9" ht="58.5" customHeight="1">
      <c r="A2" s="48" t="s">
        <v>103</v>
      </c>
      <c r="B2" s="48"/>
      <c r="C2" s="48"/>
      <c r="D2" s="48"/>
      <c r="E2" s="48"/>
      <c r="F2" s="48"/>
      <c r="G2" s="48"/>
      <c r="H2" s="48"/>
      <c r="I2" s="48"/>
    </row>
    <row r="3" spans="4:9" ht="18.75" customHeight="1">
      <c r="D3" s="4"/>
      <c r="G3" s="4"/>
      <c r="I3" s="24" t="s">
        <v>102</v>
      </c>
    </row>
    <row r="4" spans="1:9" ht="15.75" customHeight="1">
      <c r="A4" s="45" t="s">
        <v>0</v>
      </c>
      <c r="B4" s="45" t="s">
        <v>47</v>
      </c>
      <c r="C4" s="45" t="s">
        <v>1</v>
      </c>
      <c r="D4" s="49" t="s">
        <v>100</v>
      </c>
      <c r="E4" s="50"/>
      <c r="F4" s="51"/>
      <c r="G4" s="49" t="s">
        <v>101</v>
      </c>
      <c r="H4" s="50"/>
      <c r="I4" s="51"/>
    </row>
    <row r="5" spans="1:9" ht="15.75">
      <c r="A5" s="45"/>
      <c r="B5" s="45"/>
      <c r="C5" s="45"/>
      <c r="D5" s="52"/>
      <c r="E5" s="53"/>
      <c r="F5" s="54"/>
      <c r="G5" s="52"/>
      <c r="H5" s="53"/>
      <c r="I5" s="54"/>
    </row>
    <row r="6" spans="1:9" ht="20.25" customHeight="1">
      <c r="A6" s="45"/>
      <c r="B6" s="45"/>
      <c r="C6" s="45"/>
      <c r="D6" s="46" t="s">
        <v>2</v>
      </c>
      <c r="E6" s="47" t="s">
        <v>50</v>
      </c>
      <c r="F6" s="47" t="s">
        <v>49</v>
      </c>
      <c r="G6" s="46" t="s">
        <v>2</v>
      </c>
      <c r="H6" s="47" t="s">
        <v>50</v>
      </c>
      <c r="I6" s="47" t="s">
        <v>49</v>
      </c>
    </row>
    <row r="7" spans="1:9" ht="30.75" customHeight="1">
      <c r="A7" s="45"/>
      <c r="B7" s="45"/>
      <c r="C7" s="45"/>
      <c r="D7" s="45"/>
      <c r="E7" s="47"/>
      <c r="F7" s="47"/>
      <c r="G7" s="45"/>
      <c r="H7" s="47"/>
      <c r="I7" s="47"/>
    </row>
    <row r="8" spans="1:9" ht="18.7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5.75">
      <c r="A9" s="8" t="s">
        <v>3</v>
      </c>
      <c r="B9" s="5"/>
      <c r="C9" s="5"/>
      <c r="D9" s="26">
        <f aca="true" t="shared" si="0" ref="D9:I9">D11+D19+D23+D28+D32+D43+D51+D58</f>
        <v>642885.7</v>
      </c>
      <c r="E9" s="26">
        <f t="shared" si="0"/>
        <v>1021671.8999999999</v>
      </c>
      <c r="F9" s="26">
        <f t="shared" si="0"/>
        <v>1664557.5999999999</v>
      </c>
      <c r="G9" s="26">
        <f t="shared" si="0"/>
        <v>276461.74</v>
      </c>
      <c r="H9" s="26">
        <f t="shared" si="0"/>
        <v>429256.1</v>
      </c>
      <c r="I9" s="26">
        <f t="shared" si="0"/>
        <v>705717.84</v>
      </c>
    </row>
    <row r="10" spans="1:9" ht="16.5" customHeight="1">
      <c r="A10" s="9" t="s">
        <v>4</v>
      </c>
      <c r="B10" s="5"/>
      <c r="C10" s="5"/>
      <c r="D10" s="27"/>
      <c r="E10" s="28"/>
      <c r="F10" s="28"/>
      <c r="G10" s="27"/>
      <c r="H10" s="27"/>
      <c r="I10" s="27"/>
    </row>
    <row r="11" spans="1:9" ht="16.5" customHeight="1">
      <c r="A11" s="6" t="s">
        <v>60</v>
      </c>
      <c r="B11" s="5"/>
      <c r="C11" s="5"/>
      <c r="D11" s="26">
        <f>D12</f>
        <v>40500</v>
      </c>
      <c r="E11" s="28"/>
      <c r="F11" s="26">
        <f>F12</f>
        <v>40500</v>
      </c>
      <c r="G11" s="26"/>
      <c r="H11" s="26"/>
      <c r="I11" s="26"/>
    </row>
    <row r="12" spans="1:9" ht="32.25" customHeight="1">
      <c r="A12" s="8" t="s">
        <v>7</v>
      </c>
      <c r="B12" s="5"/>
      <c r="C12" s="5"/>
      <c r="D12" s="26">
        <f>D13</f>
        <v>40500</v>
      </c>
      <c r="E12" s="28"/>
      <c r="F12" s="26">
        <f>F13</f>
        <v>40500</v>
      </c>
      <c r="G12" s="26"/>
      <c r="H12" s="26"/>
      <c r="I12" s="26"/>
    </row>
    <row r="13" spans="1:9" ht="36" customHeight="1">
      <c r="A13" s="11" t="s">
        <v>64</v>
      </c>
      <c r="B13" s="5"/>
      <c r="C13" s="5"/>
      <c r="D13" s="27">
        <f>D14</f>
        <v>40500</v>
      </c>
      <c r="E13" s="28"/>
      <c r="F13" s="27">
        <f>F14</f>
        <v>40500</v>
      </c>
      <c r="G13" s="27"/>
      <c r="H13" s="27"/>
      <c r="I13" s="27"/>
    </row>
    <row r="14" spans="1:9" ht="63.75" customHeight="1">
      <c r="A14" s="12" t="s">
        <v>97</v>
      </c>
      <c r="B14" s="5" t="s">
        <v>63</v>
      </c>
      <c r="C14" s="13" t="s">
        <v>62</v>
      </c>
      <c r="D14" s="25">
        <v>40500</v>
      </c>
      <c r="E14" s="28"/>
      <c r="F14" s="25">
        <f>SUM(D14:E14)</f>
        <v>40500</v>
      </c>
      <c r="G14" s="25"/>
      <c r="H14" s="25"/>
      <c r="I14" s="25"/>
    </row>
    <row r="15" spans="1:9" ht="21.75" customHeight="1">
      <c r="A15" s="12" t="s">
        <v>4</v>
      </c>
      <c r="B15" s="5"/>
      <c r="C15" s="13"/>
      <c r="D15" s="25"/>
      <c r="E15" s="28"/>
      <c r="F15" s="25"/>
      <c r="G15" s="25"/>
      <c r="H15" s="28"/>
      <c r="I15" s="25"/>
    </row>
    <row r="16" spans="1:9" ht="63.75" customHeight="1">
      <c r="A16" s="14" t="s">
        <v>96</v>
      </c>
      <c r="B16" s="5"/>
      <c r="C16" s="13"/>
      <c r="D16" s="29">
        <v>2800</v>
      </c>
      <c r="E16" s="28"/>
      <c r="F16" s="29">
        <f>SUM(D16:E16)</f>
        <v>2800</v>
      </c>
      <c r="G16" s="29"/>
      <c r="H16" s="28"/>
      <c r="I16" s="29"/>
    </row>
    <row r="17" spans="1:9" ht="63.75" customHeight="1">
      <c r="A17" s="14" t="s">
        <v>61</v>
      </c>
      <c r="B17" s="5"/>
      <c r="C17" s="13"/>
      <c r="D17" s="29">
        <f>D14-D16</f>
        <v>37700</v>
      </c>
      <c r="E17" s="28"/>
      <c r="F17" s="29">
        <f>SUM(D17:E17)</f>
        <v>37700</v>
      </c>
      <c r="G17" s="29"/>
      <c r="H17" s="28"/>
      <c r="I17" s="29"/>
    </row>
    <row r="18" spans="1:9" ht="16.5" customHeight="1">
      <c r="A18" s="9"/>
      <c r="B18" s="5"/>
      <c r="C18" s="5"/>
      <c r="D18" s="27"/>
      <c r="E18" s="28"/>
      <c r="F18" s="28"/>
      <c r="G18" s="27"/>
      <c r="H18" s="28"/>
      <c r="I18" s="28"/>
    </row>
    <row r="19" spans="1:9" ht="18.75" customHeight="1">
      <c r="A19" s="6" t="s">
        <v>59</v>
      </c>
      <c r="B19" s="5"/>
      <c r="C19" s="15"/>
      <c r="D19" s="26">
        <f>D20</f>
        <v>27454.9</v>
      </c>
      <c r="E19" s="30"/>
      <c r="F19" s="26">
        <f>F20</f>
        <v>27454.9</v>
      </c>
      <c r="G19" s="26"/>
      <c r="H19" s="30"/>
      <c r="I19" s="26"/>
    </row>
    <row r="20" spans="1:9" ht="31.5">
      <c r="A20" s="8" t="s">
        <v>7</v>
      </c>
      <c r="B20" s="5"/>
      <c r="C20" s="15"/>
      <c r="D20" s="26">
        <f>D21</f>
        <v>27454.9</v>
      </c>
      <c r="E20" s="30"/>
      <c r="F20" s="26">
        <f>F21</f>
        <v>27454.9</v>
      </c>
      <c r="G20" s="26"/>
      <c r="H20" s="30"/>
      <c r="I20" s="26"/>
    </row>
    <row r="21" spans="1:9" ht="37.5" customHeight="1">
      <c r="A21" s="11" t="s">
        <v>95</v>
      </c>
      <c r="B21" s="5"/>
      <c r="C21" s="15"/>
      <c r="D21" s="27">
        <f>SUM(D22:D22)</f>
        <v>27454.9</v>
      </c>
      <c r="E21" s="31"/>
      <c r="F21" s="27">
        <f>SUM(F22:F22)</f>
        <v>27454.9</v>
      </c>
      <c r="G21" s="27"/>
      <c r="H21" s="31"/>
      <c r="I21" s="27"/>
    </row>
    <row r="22" spans="1:9" ht="38.25" customHeight="1">
      <c r="A22" s="12" t="s">
        <v>65</v>
      </c>
      <c r="B22" s="5" t="s">
        <v>56</v>
      </c>
      <c r="C22" s="15" t="s">
        <v>58</v>
      </c>
      <c r="D22" s="25">
        <v>27454.9</v>
      </c>
      <c r="E22" s="28"/>
      <c r="F22" s="25">
        <f>SUM(D22:E22)</f>
        <v>27454.9</v>
      </c>
      <c r="G22" s="25"/>
      <c r="H22" s="28"/>
      <c r="I22" s="25"/>
    </row>
    <row r="23" spans="1:9" ht="15.75">
      <c r="A23" s="6" t="s">
        <v>6</v>
      </c>
      <c r="B23" s="5"/>
      <c r="C23" s="5"/>
      <c r="D23" s="26">
        <f>D24</f>
        <v>195683.8</v>
      </c>
      <c r="E23" s="28"/>
      <c r="F23" s="26">
        <f>F24</f>
        <v>195683.8</v>
      </c>
      <c r="G23" s="26">
        <f>G24</f>
        <v>52723.1</v>
      </c>
      <c r="H23" s="28"/>
      <c r="I23" s="26">
        <f>I24</f>
        <v>52723.1</v>
      </c>
    </row>
    <row r="24" spans="1:9" ht="33.75" customHeight="1">
      <c r="A24" s="8" t="s">
        <v>7</v>
      </c>
      <c r="B24" s="5"/>
      <c r="C24" s="5"/>
      <c r="D24" s="26">
        <f>D25</f>
        <v>195683.8</v>
      </c>
      <c r="E24" s="28"/>
      <c r="F24" s="26">
        <f>F25</f>
        <v>195683.8</v>
      </c>
      <c r="G24" s="26">
        <f>G25</f>
        <v>52723.1</v>
      </c>
      <c r="H24" s="28"/>
      <c r="I24" s="26">
        <f>I25</f>
        <v>52723.1</v>
      </c>
    </row>
    <row r="25" spans="1:9" ht="33.75" customHeight="1">
      <c r="A25" s="11" t="s">
        <v>75</v>
      </c>
      <c r="B25" s="5"/>
      <c r="C25" s="5"/>
      <c r="D25" s="27">
        <f>D26+D27</f>
        <v>195683.8</v>
      </c>
      <c r="E25" s="28"/>
      <c r="F25" s="27">
        <f>F26+F27</f>
        <v>195683.8</v>
      </c>
      <c r="G25" s="27">
        <f>G26+G27</f>
        <v>52723.1</v>
      </c>
      <c r="H25" s="28"/>
      <c r="I25" s="27">
        <f>I26+I27</f>
        <v>52723.1</v>
      </c>
    </row>
    <row r="26" spans="1:9" ht="41.25" customHeight="1">
      <c r="A26" s="12" t="s">
        <v>22</v>
      </c>
      <c r="B26" s="5" t="s">
        <v>9</v>
      </c>
      <c r="C26" s="15" t="s">
        <v>11</v>
      </c>
      <c r="D26" s="25">
        <f>5400+163633.5</f>
        <v>169033.5</v>
      </c>
      <c r="E26" s="28"/>
      <c r="F26" s="25">
        <f>SUM(D26:E26)</f>
        <v>169033.5</v>
      </c>
      <c r="G26" s="25">
        <v>52723.1</v>
      </c>
      <c r="H26" s="28"/>
      <c r="I26" s="25">
        <f>SUM(G26:H26)</f>
        <v>52723.1</v>
      </c>
    </row>
    <row r="27" spans="1:9" ht="39" customHeight="1">
      <c r="A27" s="12" t="s">
        <v>24</v>
      </c>
      <c r="B27" s="5" t="s">
        <v>23</v>
      </c>
      <c r="C27" s="15" t="s">
        <v>57</v>
      </c>
      <c r="D27" s="25">
        <v>26650.3</v>
      </c>
      <c r="E27" s="28"/>
      <c r="F27" s="25">
        <f>SUM(D27:E27)</f>
        <v>26650.3</v>
      </c>
      <c r="G27" s="25"/>
      <c r="H27" s="28"/>
      <c r="I27" s="25"/>
    </row>
    <row r="28" spans="1:9" ht="17.25" customHeight="1">
      <c r="A28" s="16" t="s">
        <v>54</v>
      </c>
      <c r="B28" s="5"/>
      <c r="C28" s="15"/>
      <c r="D28" s="26">
        <f>D29</f>
        <v>15890.4</v>
      </c>
      <c r="E28" s="30"/>
      <c r="F28" s="26">
        <f aca="true" t="shared" si="1" ref="F28:G30">F29</f>
        <v>15890.4</v>
      </c>
      <c r="G28" s="26">
        <f t="shared" si="1"/>
        <v>13430.46</v>
      </c>
      <c r="H28" s="30"/>
      <c r="I28" s="26">
        <f>I29</f>
        <v>13430.46</v>
      </c>
    </row>
    <row r="29" spans="1:9" ht="36" customHeight="1">
      <c r="A29" s="8" t="s">
        <v>7</v>
      </c>
      <c r="B29" s="5"/>
      <c r="C29" s="15"/>
      <c r="D29" s="26">
        <f>D30</f>
        <v>15890.4</v>
      </c>
      <c r="E29" s="30"/>
      <c r="F29" s="26">
        <f t="shared" si="1"/>
        <v>15890.4</v>
      </c>
      <c r="G29" s="26">
        <f t="shared" si="1"/>
        <v>13430.46</v>
      </c>
      <c r="H29" s="30"/>
      <c r="I29" s="26">
        <f>I30</f>
        <v>13430.46</v>
      </c>
    </row>
    <row r="30" spans="1:9" ht="48" customHeight="1">
      <c r="A30" s="17" t="s">
        <v>76</v>
      </c>
      <c r="B30" s="5"/>
      <c r="C30" s="15"/>
      <c r="D30" s="27">
        <f>D31</f>
        <v>15890.4</v>
      </c>
      <c r="E30" s="27"/>
      <c r="F30" s="27">
        <f t="shared" si="1"/>
        <v>15890.4</v>
      </c>
      <c r="G30" s="27">
        <f t="shared" si="1"/>
        <v>13430.46</v>
      </c>
      <c r="H30" s="27"/>
      <c r="I30" s="27">
        <f>I31</f>
        <v>13430.46</v>
      </c>
    </row>
    <row r="31" spans="1:9" ht="51" customHeight="1">
      <c r="A31" s="12" t="s">
        <v>66</v>
      </c>
      <c r="B31" s="5" t="s">
        <v>12</v>
      </c>
      <c r="C31" s="18" t="s">
        <v>55</v>
      </c>
      <c r="D31" s="25">
        <v>15890.4</v>
      </c>
      <c r="E31" s="28"/>
      <c r="F31" s="25">
        <f>D31+E31</f>
        <v>15890.4</v>
      </c>
      <c r="G31" s="25">
        <v>13430.46</v>
      </c>
      <c r="H31" s="28"/>
      <c r="I31" s="25">
        <f>SUM(G31:H31)</f>
        <v>13430.46</v>
      </c>
    </row>
    <row r="32" spans="1:9" ht="18.75" customHeight="1">
      <c r="A32" s="6" t="s">
        <v>5</v>
      </c>
      <c r="B32" s="5"/>
      <c r="C32" s="5"/>
      <c r="D32" s="26">
        <f>D33</f>
        <v>57434.4</v>
      </c>
      <c r="E32" s="28"/>
      <c r="F32" s="26">
        <f>F33</f>
        <v>57434.4</v>
      </c>
      <c r="G32" s="26"/>
      <c r="H32" s="28"/>
      <c r="I32" s="26"/>
    </row>
    <row r="33" spans="1:9" ht="36" customHeight="1">
      <c r="A33" s="8" t="s">
        <v>7</v>
      </c>
      <c r="B33" s="5"/>
      <c r="C33" s="5"/>
      <c r="D33" s="26">
        <f>D34</f>
        <v>57434.4</v>
      </c>
      <c r="E33" s="28"/>
      <c r="F33" s="26">
        <f>F34</f>
        <v>57434.4</v>
      </c>
      <c r="G33" s="26"/>
      <c r="H33" s="28"/>
      <c r="I33" s="26"/>
    </row>
    <row r="34" spans="1:9" ht="45.75" customHeight="1">
      <c r="A34" s="11" t="s">
        <v>77</v>
      </c>
      <c r="B34" s="5"/>
      <c r="C34" s="5"/>
      <c r="D34" s="27">
        <f>D35+D39</f>
        <v>57434.4</v>
      </c>
      <c r="E34" s="28"/>
      <c r="F34" s="27">
        <f>F35+F39</f>
        <v>57434.4</v>
      </c>
      <c r="G34" s="27"/>
      <c r="H34" s="28"/>
      <c r="I34" s="27"/>
    </row>
    <row r="35" spans="1:9" ht="45.75" customHeight="1">
      <c r="A35" s="12" t="s">
        <v>8</v>
      </c>
      <c r="B35" s="5" t="s">
        <v>20</v>
      </c>
      <c r="C35" s="15" t="s">
        <v>21</v>
      </c>
      <c r="D35" s="25">
        <f>SUM(D37:D38)</f>
        <v>57434.4</v>
      </c>
      <c r="E35" s="28"/>
      <c r="F35" s="25">
        <f>SUM(F37:F38)</f>
        <v>57434.4</v>
      </c>
      <c r="G35" s="25"/>
      <c r="H35" s="28"/>
      <c r="I35" s="25"/>
    </row>
    <row r="36" spans="1:9" ht="20.25" customHeight="1">
      <c r="A36" s="12" t="s">
        <v>4</v>
      </c>
      <c r="B36" s="5"/>
      <c r="C36" s="15"/>
      <c r="D36" s="32"/>
      <c r="E36" s="28"/>
      <c r="F36" s="28"/>
      <c r="G36" s="32"/>
      <c r="H36" s="28"/>
      <c r="I36" s="28"/>
    </row>
    <row r="37" spans="1:9" s="2" customFormat="1" ht="36" customHeight="1">
      <c r="A37" s="14" t="s">
        <v>17</v>
      </c>
      <c r="B37" s="19"/>
      <c r="C37" s="20"/>
      <c r="D37" s="29">
        <f>3933.3+700</f>
        <v>4633.3</v>
      </c>
      <c r="E37" s="33"/>
      <c r="F37" s="29">
        <f>SUM(D37:E37)</f>
        <v>4633.3</v>
      </c>
      <c r="G37" s="29"/>
      <c r="H37" s="33"/>
      <c r="I37" s="29"/>
    </row>
    <row r="38" spans="1:9" s="2" customFormat="1" ht="33.75" customHeight="1">
      <c r="A38" s="14" t="s">
        <v>8</v>
      </c>
      <c r="B38" s="19"/>
      <c r="C38" s="20"/>
      <c r="D38" s="29">
        <f>71835.5-700-17504.4-830</f>
        <v>52801.1</v>
      </c>
      <c r="E38" s="33"/>
      <c r="F38" s="29">
        <f>SUM(D38:E38)</f>
        <v>52801.1</v>
      </c>
      <c r="G38" s="29"/>
      <c r="H38" s="33"/>
      <c r="I38" s="29"/>
    </row>
    <row r="39" spans="1:9" ht="21.75" customHeight="1">
      <c r="A39" s="12" t="s">
        <v>18</v>
      </c>
      <c r="B39" s="5" t="s">
        <v>25</v>
      </c>
      <c r="C39" s="15" t="s">
        <v>10</v>
      </c>
      <c r="D39" s="32"/>
      <c r="E39" s="28"/>
      <c r="F39" s="28"/>
      <c r="G39" s="32"/>
      <c r="H39" s="28"/>
      <c r="I39" s="28"/>
    </row>
    <row r="40" spans="1:9" ht="21" customHeight="1">
      <c r="A40" s="12" t="s">
        <v>4</v>
      </c>
      <c r="B40" s="5"/>
      <c r="C40" s="15"/>
      <c r="D40" s="32"/>
      <c r="E40" s="28"/>
      <c r="F40" s="28"/>
      <c r="G40" s="32"/>
      <c r="H40" s="28"/>
      <c r="I40" s="28"/>
    </row>
    <row r="41" spans="1:9" s="2" customFormat="1" ht="21" customHeight="1">
      <c r="A41" s="14" t="s">
        <v>19</v>
      </c>
      <c r="B41" s="19"/>
      <c r="C41" s="20"/>
      <c r="D41" s="34"/>
      <c r="E41" s="33"/>
      <c r="F41" s="33"/>
      <c r="G41" s="34"/>
      <c r="H41" s="33"/>
      <c r="I41" s="33"/>
    </row>
    <row r="42" spans="1:9" s="2" customFormat="1" ht="24" customHeight="1">
      <c r="A42" s="14" t="s">
        <v>18</v>
      </c>
      <c r="B42" s="19"/>
      <c r="C42" s="20"/>
      <c r="D42" s="34"/>
      <c r="E42" s="33"/>
      <c r="F42" s="33"/>
      <c r="G42" s="34"/>
      <c r="H42" s="33"/>
      <c r="I42" s="33"/>
    </row>
    <row r="43" spans="1:9" ht="19.5" customHeight="1">
      <c r="A43" s="6" t="s">
        <v>16</v>
      </c>
      <c r="B43" s="5"/>
      <c r="C43" s="5"/>
      <c r="D43" s="26">
        <f>D45</f>
        <v>6632.4</v>
      </c>
      <c r="E43" s="28"/>
      <c r="F43" s="26">
        <f>F45</f>
        <v>6632.4</v>
      </c>
      <c r="G43" s="26">
        <f>G45</f>
        <v>5791.78</v>
      </c>
      <c r="H43" s="28"/>
      <c r="I43" s="26">
        <f>I45</f>
        <v>5791.78</v>
      </c>
    </row>
    <row r="44" spans="1:9" ht="20.25" customHeight="1">
      <c r="A44" s="21" t="s">
        <v>15</v>
      </c>
      <c r="B44" s="5"/>
      <c r="C44" s="5"/>
      <c r="D44" s="26">
        <f>D45</f>
        <v>6632.4</v>
      </c>
      <c r="E44" s="28"/>
      <c r="F44" s="26">
        <f aca="true" t="shared" si="2" ref="F44:G46">F45</f>
        <v>6632.4</v>
      </c>
      <c r="G44" s="26">
        <f t="shared" si="2"/>
        <v>5791.78</v>
      </c>
      <c r="H44" s="28"/>
      <c r="I44" s="26">
        <f>I45</f>
        <v>5791.78</v>
      </c>
    </row>
    <row r="45" spans="1:9" ht="39" customHeight="1">
      <c r="A45" s="8" t="s">
        <v>7</v>
      </c>
      <c r="B45" s="5"/>
      <c r="C45" s="5"/>
      <c r="D45" s="26">
        <f>D46</f>
        <v>6632.4</v>
      </c>
      <c r="E45" s="28"/>
      <c r="F45" s="26">
        <f t="shared" si="2"/>
        <v>6632.4</v>
      </c>
      <c r="G45" s="26">
        <f t="shared" si="2"/>
        <v>5791.78</v>
      </c>
      <c r="H45" s="28"/>
      <c r="I45" s="26">
        <f>I46</f>
        <v>5791.78</v>
      </c>
    </row>
    <row r="46" spans="1:9" ht="53.25" customHeight="1">
      <c r="A46" s="11" t="s">
        <v>78</v>
      </c>
      <c r="B46" s="5"/>
      <c r="C46" s="5"/>
      <c r="D46" s="27">
        <f>D47</f>
        <v>6632.4</v>
      </c>
      <c r="E46" s="28"/>
      <c r="F46" s="27">
        <f t="shared" si="2"/>
        <v>6632.4</v>
      </c>
      <c r="G46" s="27">
        <f t="shared" si="2"/>
        <v>5791.78</v>
      </c>
      <c r="H46" s="28"/>
      <c r="I46" s="27">
        <f>I47</f>
        <v>5791.78</v>
      </c>
    </row>
    <row r="47" spans="1:9" ht="36" customHeight="1">
      <c r="A47" s="12" t="s">
        <v>67</v>
      </c>
      <c r="B47" s="5" t="s">
        <v>12</v>
      </c>
      <c r="C47" s="15" t="s">
        <v>27</v>
      </c>
      <c r="D47" s="32">
        <v>6632.4</v>
      </c>
      <c r="E47" s="35"/>
      <c r="F47" s="32">
        <v>6632.4</v>
      </c>
      <c r="G47" s="32">
        <f>SUM(G49:G50)</f>
        <v>5791.78</v>
      </c>
      <c r="H47" s="35"/>
      <c r="I47" s="32">
        <f>SUM(I49:I50)</f>
        <v>5791.78</v>
      </c>
    </row>
    <row r="48" spans="1:9" ht="21" customHeight="1">
      <c r="A48" s="12" t="s">
        <v>4</v>
      </c>
      <c r="B48" s="5"/>
      <c r="C48" s="15"/>
      <c r="D48" s="32"/>
      <c r="E48" s="35"/>
      <c r="F48" s="32"/>
      <c r="G48" s="32"/>
      <c r="H48" s="35"/>
      <c r="I48" s="32"/>
    </row>
    <row r="49" spans="1:9" s="2" customFormat="1" ht="36" customHeight="1">
      <c r="A49" s="14" t="s">
        <v>81</v>
      </c>
      <c r="B49" s="19"/>
      <c r="C49" s="20"/>
      <c r="D49" s="34">
        <v>24.6</v>
      </c>
      <c r="E49" s="36"/>
      <c r="F49" s="34">
        <v>24.6</v>
      </c>
      <c r="G49" s="34"/>
      <c r="H49" s="36"/>
      <c r="I49" s="34"/>
    </row>
    <row r="50" spans="1:9" s="2" customFormat="1" ht="40.5" customHeight="1">
      <c r="A50" s="14" t="s">
        <v>67</v>
      </c>
      <c r="B50" s="19"/>
      <c r="C50" s="20"/>
      <c r="D50" s="34">
        <f>D47-D49</f>
        <v>6607.799999999999</v>
      </c>
      <c r="E50" s="36"/>
      <c r="F50" s="34">
        <f>F47-F49</f>
        <v>6607.799999999999</v>
      </c>
      <c r="G50" s="34">
        <v>5791.78</v>
      </c>
      <c r="H50" s="36"/>
      <c r="I50" s="34">
        <f>SUM(G50:H50)</f>
        <v>5791.78</v>
      </c>
    </row>
    <row r="51" spans="1:9" ht="20.25" customHeight="1">
      <c r="A51" s="6" t="s">
        <v>13</v>
      </c>
      <c r="B51" s="5"/>
      <c r="C51" s="5"/>
      <c r="D51" s="26">
        <f>D52</f>
        <v>1174.8</v>
      </c>
      <c r="E51" s="26"/>
      <c r="F51" s="26">
        <f>F52</f>
        <v>1174.8</v>
      </c>
      <c r="G51" s="26"/>
      <c r="H51" s="26"/>
      <c r="I51" s="26"/>
    </row>
    <row r="52" spans="1:9" ht="36" customHeight="1">
      <c r="A52" s="8" t="s">
        <v>7</v>
      </c>
      <c r="B52" s="5"/>
      <c r="C52" s="5"/>
      <c r="D52" s="26">
        <f>D53</f>
        <v>1174.8</v>
      </c>
      <c r="E52" s="28"/>
      <c r="F52" s="26">
        <f>F53</f>
        <v>1174.8</v>
      </c>
      <c r="G52" s="26"/>
      <c r="H52" s="28"/>
      <c r="I52" s="26"/>
    </row>
    <row r="53" spans="1:9" ht="72" customHeight="1">
      <c r="A53" s="11" t="s">
        <v>79</v>
      </c>
      <c r="B53" s="5"/>
      <c r="C53" s="5"/>
      <c r="D53" s="27">
        <f>D54</f>
        <v>1174.8</v>
      </c>
      <c r="E53" s="28"/>
      <c r="F53" s="27">
        <f>F54</f>
        <v>1174.8</v>
      </c>
      <c r="G53" s="27"/>
      <c r="H53" s="28"/>
      <c r="I53" s="27"/>
    </row>
    <row r="54" spans="1:9" ht="47.25">
      <c r="A54" s="12" t="s">
        <v>26</v>
      </c>
      <c r="B54" s="5" t="s">
        <v>9</v>
      </c>
      <c r="C54" s="5" t="s">
        <v>53</v>
      </c>
      <c r="D54" s="25">
        <v>1174.8</v>
      </c>
      <c r="E54" s="28"/>
      <c r="F54" s="25">
        <v>1174.8</v>
      </c>
      <c r="G54" s="25"/>
      <c r="H54" s="28"/>
      <c r="I54" s="25"/>
    </row>
    <row r="55" spans="1:9" ht="20.25" customHeight="1">
      <c r="A55" s="12" t="s">
        <v>4</v>
      </c>
      <c r="B55" s="5"/>
      <c r="C55" s="15"/>
      <c r="D55" s="25"/>
      <c r="E55" s="28"/>
      <c r="F55" s="25"/>
      <c r="G55" s="25"/>
      <c r="H55" s="28"/>
      <c r="I55" s="25"/>
    </row>
    <row r="56" spans="1:9" s="2" customFormat="1" ht="54" customHeight="1">
      <c r="A56" s="14" t="s">
        <v>14</v>
      </c>
      <c r="B56" s="19"/>
      <c r="C56" s="20"/>
      <c r="D56" s="29">
        <v>1174.8</v>
      </c>
      <c r="E56" s="33"/>
      <c r="F56" s="29">
        <v>1174.8</v>
      </c>
      <c r="G56" s="29"/>
      <c r="H56" s="33"/>
      <c r="I56" s="29"/>
    </row>
    <row r="57" spans="1:9" s="2" customFormat="1" ht="51.75" customHeight="1">
      <c r="A57" s="14" t="s">
        <v>26</v>
      </c>
      <c r="B57" s="19"/>
      <c r="C57" s="20"/>
      <c r="D57" s="29"/>
      <c r="E57" s="33"/>
      <c r="F57" s="29"/>
      <c r="G57" s="29"/>
      <c r="H57" s="33"/>
      <c r="I57" s="29"/>
    </row>
    <row r="58" spans="1:9" ht="21" customHeight="1">
      <c r="A58" s="6" t="s">
        <v>28</v>
      </c>
      <c r="B58" s="5"/>
      <c r="C58" s="5"/>
      <c r="D58" s="26">
        <f aca="true" t="shared" si="3" ref="D58:I58">D59</f>
        <v>298115</v>
      </c>
      <c r="E58" s="37">
        <f t="shared" si="3"/>
        <v>1021671.8999999999</v>
      </c>
      <c r="F58" s="37">
        <f t="shared" si="3"/>
        <v>1319786.9</v>
      </c>
      <c r="G58" s="26">
        <f t="shared" si="3"/>
        <v>204516.39999999997</v>
      </c>
      <c r="H58" s="26">
        <f t="shared" si="3"/>
        <v>429256.1</v>
      </c>
      <c r="I58" s="26">
        <f t="shared" si="3"/>
        <v>633772.5</v>
      </c>
    </row>
    <row r="59" spans="1:9" ht="21" customHeight="1">
      <c r="A59" s="8" t="s">
        <v>29</v>
      </c>
      <c r="B59" s="10"/>
      <c r="C59" s="10"/>
      <c r="D59" s="26">
        <f>D60+D84</f>
        <v>298115</v>
      </c>
      <c r="E59" s="26">
        <f>E60+E84</f>
        <v>1021671.8999999999</v>
      </c>
      <c r="F59" s="37">
        <f>D59+E59</f>
        <v>1319786.9</v>
      </c>
      <c r="G59" s="26">
        <f>G60+G84</f>
        <v>204516.39999999997</v>
      </c>
      <c r="H59" s="26">
        <f>H60+H84</f>
        <v>429256.1</v>
      </c>
      <c r="I59" s="26">
        <f>I60+I84</f>
        <v>633772.5</v>
      </c>
    </row>
    <row r="60" spans="1:9" ht="57.75" customHeight="1">
      <c r="A60" s="11" t="s">
        <v>80</v>
      </c>
      <c r="B60" s="10"/>
      <c r="C60" s="10"/>
      <c r="D60" s="27">
        <f aca="true" t="shared" si="4" ref="D60:I60">D61+D62+D63+D64+D65+D69+D73+D74+D78+D79+D80+D81+D82+D83</f>
        <v>226115</v>
      </c>
      <c r="E60" s="27">
        <f t="shared" si="4"/>
        <v>805671.8999999999</v>
      </c>
      <c r="F60" s="27">
        <f t="shared" si="4"/>
        <v>1031786.8999999999</v>
      </c>
      <c r="G60" s="27">
        <f t="shared" si="4"/>
        <v>134991.99999999997</v>
      </c>
      <c r="H60" s="27">
        <f t="shared" si="4"/>
        <v>220683</v>
      </c>
      <c r="I60" s="27">
        <f t="shared" si="4"/>
        <v>355675.00000000006</v>
      </c>
    </row>
    <row r="61" spans="1:9" ht="70.5" customHeight="1">
      <c r="A61" s="12" t="s">
        <v>30</v>
      </c>
      <c r="B61" s="5" t="s">
        <v>31</v>
      </c>
      <c r="C61" s="5" t="s">
        <v>32</v>
      </c>
      <c r="D61" s="25">
        <v>70983</v>
      </c>
      <c r="E61" s="28"/>
      <c r="F61" s="25">
        <f>D61+E61</f>
        <v>70983</v>
      </c>
      <c r="G61" s="25">
        <v>66614.4</v>
      </c>
      <c r="H61" s="28"/>
      <c r="I61" s="25">
        <f>SUM(G61:H61)</f>
        <v>66614.4</v>
      </c>
    </row>
    <row r="62" spans="1:9" ht="67.5" customHeight="1">
      <c r="A62" s="12" t="s">
        <v>33</v>
      </c>
      <c r="B62" s="5" t="s">
        <v>31</v>
      </c>
      <c r="C62" s="5" t="s">
        <v>34</v>
      </c>
      <c r="D62" s="25">
        <v>64141.2</v>
      </c>
      <c r="E62" s="28"/>
      <c r="F62" s="25">
        <f>D62+E62</f>
        <v>64141.2</v>
      </c>
      <c r="G62" s="25">
        <v>53019.3</v>
      </c>
      <c r="H62" s="28"/>
      <c r="I62" s="25">
        <f>SUM(G62:H62)</f>
        <v>53019.3</v>
      </c>
    </row>
    <row r="63" spans="1:9" ht="84" customHeight="1">
      <c r="A63" s="12" t="s">
        <v>68</v>
      </c>
      <c r="B63" s="5" t="s">
        <v>35</v>
      </c>
      <c r="C63" s="5" t="s">
        <v>52</v>
      </c>
      <c r="D63" s="25"/>
      <c r="E63" s="25">
        <f>596419.2+209252.7</f>
        <v>805671.8999999999</v>
      </c>
      <c r="F63" s="25">
        <f>D63+E63</f>
        <v>805671.8999999999</v>
      </c>
      <c r="G63" s="25"/>
      <c r="H63" s="25">
        <v>220683</v>
      </c>
      <c r="I63" s="25">
        <f aca="true" t="shared" si="5" ref="I63:I86">SUM(G63:H63)</f>
        <v>220683</v>
      </c>
    </row>
    <row r="64" spans="1:9" ht="51.75" customHeight="1">
      <c r="A64" s="12" t="s">
        <v>69</v>
      </c>
      <c r="B64" s="5" t="s">
        <v>82</v>
      </c>
      <c r="C64" s="5" t="s">
        <v>37</v>
      </c>
      <c r="D64" s="25">
        <v>30000</v>
      </c>
      <c r="E64" s="28"/>
      <c r="F64" s="25">
        <f>D64+E64</f>
        <v>30000</v>
      </c>
      <c r="G64" s="25"/>
      <c r="H64" s="28"/>
      <c r="I64" s="39">
        <f t="shared" si="5"/>
        <v>0</v>
      </c>
    </row>
    <row r="65" spans="1:9" ht="67.5" customHeight="1">
      <c r="A65" s="12" t="s">
        <v>38</v>
      </c>
      <c r="B65" s="5" t="s">
        <v>35</v>
      </c>
      <c r="C65" s="5" t="s">
        <v>83</v>
      </c>
      <c r="D65" s="25">
        <f>D67+D68</f>
        <v>12765.3</v>
      </c>
      <c r="E65" s="28"/>
      <c r="F65" s="25">
        <f>F67+F68</f>
        <v>12765.3</v>
      </c>
      <c r="G65" s="25">
        <f>G67+G68</f>
        <v>1551</v>
      </c>
      <c r="H65" s="28"/>
      <c r="I65" s="39">
        <f t="shared" si="5"/>
        <v>1551</v>
      </c>
    </row>
    <row r="66" spans="1:9" ht="19.5" customHeight="1">
      <c r="A66" s="12" t="s">
        <v>4</v>
      </c>
      <c r="B66" s="5"/>
      <c r="C66" s="5"/>
      <c r="D66" s="25"/>
      <c r="E66" s="28"/>
      <c r="F66" s="25"/>
      <c r="G66" s="25"/>
      <c r="H66" s="28"/>
      <c r="I66" s="39">
        <f t="shared" si="5"/>
        <v>0</v>
      </c>
    </row>
    <row r="67" spans="1:9" ht="66" customHeight="1">
      <c r="A67" s="14" t="s">
        <v>84</v>
      </c>
      <c r="B67" s="5"/>
      <c r="C67" s="5"/>
      <c r="D67" s="29">
        <v>1600</v>
      </c>
      <c r="E67" s="28"/>
      <c r="F67" s="29">
        <f>D67</f>
        <v>1600</v>
      </c>
      <c r="G67" s="29">
        <v>1551</v>
      </c>
      <c r="H67" s="28"/>
      <c r="I67" s="40">
        <f t="shared" si="5"/>
        <v>1551</v>
      </c>
    </row>
    <row r="68" spans="1:9" ht="69" customHeight="1">
      <c r="A68" s="14" t="s">
        <v>38</v>
      </c>
      <c r="B68" s="5"/>
      <c r="C68" s="5"/>
      <c r="D68" s="29">
        <v>11165.3</v>
      </c>
      <c r="E68" s="28"/>
      <c r="F68" s="29">
        <f>D68</f>
        <v>11165.3</v>
      </c>
      <c r="G68" s="29"/>
      <c r="H68" s="28"/>
      <c r="I68" s="39">
        <f t="shared" si="5"/>
        <v>0</v>
      </c>
    </row>
    <row r="69" spans="1:9" ht="66.75" customHeight="1">
      <c r="A69" s="12" t="s">
        <v>39</v>
      </c>
      <c r="B69" s="5" t="s">
        <v>35</v>
      </c>
      <c r="C69" s="5" t="s">
        <v>86</v>
      </c>
      <c r="D69" s="25">
        <f>D71+D72</f>
        <v>4072.6</v>
      </c>
      <c r="E69" s="28"/>
      <c r="F69" s="25">
        <f>F71+F72</f>
        <v>4072.6</v>
      </c>
      <c r="G69" s="25">
        <f>G71+G72</f>
        <v>776.9</v>
      </c>
      <c r="H69" s="28"/>
      <c r="I69" s="39">
        <f t="shared" si="5"/>
        <v>776.9</v>
      </c>
    </row>
    <row r="70" spans="1:9" ht="19.5" customHeight="1">
      <c r="A70" s="12" t="s">
        <v>4</v>
      </c>
      <c r="B70" s="5"/>
      <c r="C70" s="5"/>
      <c r="D70" s="25"/>
      <c r="E70" s="28"/>
      <c r="F70" s="25"/>
      <c r="G70" s="25"/>
      <c r="H70" s="28"/>
      <c r="I70" s="39">
        <f t="shared" si="5"/>
        <v>0</v>
      </c>
    </row>
    <row r="71" spans="1:9" ht="71.25" customHeight="1">
      <c r="A71" s="14" t="s">
        <v>85</v>
      </c>
      <c r="B71" s="5"/>
      <c r="C71" s="5"/>
      <c r="D71" s="29">
        <v>800</v>
      </c>
      <c r="E71" s="33"/>
      <c r="F71" s="29">
        <f>D71</f>
        <v>800</v>
      </c>
      <c r="G71" s="29">
        <v>776.9</v>
      </c>
      <c r="H71" s="33"/>
      <c r="I71" s="40">
        <f t="shared" si="5"/>
        <v>776.9</v>
      </c>
    </row>
    <row r="72" spans="1:9" ht="69" customHeight="1">
      <c r="A72" s="14" t="s">
        <v>39</v>
      </c>
      <c r="B72" s="5"/>
      <c r="C72" s="5"/>
      <c r="D72" s="29">
        <v>3272.6</v>
      </c>
      <c r="E72" s="33"/>
      <c r="F72" s="29">
        <f>D72</f>
        <v>3272.6</v>
      </c>
      <c r="G72" s="29"/>
      <c r="H72" s="33"/>
      <c r="I72" s="39">
        <f t="shared" si="5"/>
        <v>0</v>
      </c>
    </row>
    <row r="73" spans="1:9" ht="70.5" customHeight="1">
      <c r="A73" s="12" t="s">
        <v>40</v>
      </c>
      <c r="B73" s="5" t="s">
        <v>35</v>
      </c>
      <c r="C73" s="5" t="s">
        <v>87</v>
      </c>
      <c r="D73" s="25">
        <f>12659.8-1400</f>
        <v>11259.8</v>
      </c>
      <c r="E73" s="28"/>
      <c r="F73" s="25">
        <f>D73+E73</f>
        <v>11259.8</v>
      </c>
      <c r="G73" s="25"/>
      <c r="H73" s="28"/>
      <c r="I73" s="39">
        <f t="shared" si="5"/>
        <v>0</v>
      </c>
    </row>
    <row r="74" spans="1:9" ht="63">
      <c r="A74" s="12" t="s">
        <v>70</v>
      </c>
      <c r="B74" s="5" t="s">
        <v>41</v>
      </c>
      <c r="C74" s="5" t="s">
        <v>88</v>
      </c>
      <c r="D74" s="25">
        <f>D76+D77</f>
        <v>13814.6</v>
      </c>
      <c r="E74" s="28"/>
      <c r="F74" s="25">
        <f>F76+F77</f>
        <v>13814.6</v>
      </c>
      <c r="G74" s="25">
        <f>G76+G77</f>
        <v>9532</v>
      </c>
      <c r="H74" s="28"/>
      <c r="I74" s="39">
        <f t="shared" si="5"/>
        <v>9532</v>
      </c>
    </row>
    <row r="75" spans="1:9" ht="15.75">
      <c r="A75" s="12" t="s">
        <v>4</v>
      </c>
      <c r="B75" s="5"/>
      <c r="C75" s="5"/>
      <c r="D75" s="25"/>
      <c r="E75" s="28"/>
      <c r="F75" s="25"/>
      <c r="G75" s="25"/>
      <c r="H75" s="28"/>
      <c r="I75" s="39">
        <f t="shared" si="5"/>
        <v>0</v>
      </c>
    </row>
    <row r="76" spans="1:9" ht="63">
      <c r="A76" s="14" t="s">
        <v>89</v>
      </c>
      <c r="B76" s="5"/>
      <c r="C76" s="5"/>
      <c r="D76" s="29">
        <v>2997</v>
      </c>
      <c r="E76" s="33"/>
      <c r="F76" s="29">
        <f>D76</f>
        <v>2997</v>
      </c>
      <c r="G76" s="29">
        <v>2997</v>
      </c>
      <c r="H76" s="33"/>
      <c r="I76" s="25">
        <f t="shared" si="5"/>
        <v>2997</v>
      </c>
    </row>
    <row r="77" spans="1:9" ht="63">
      <c r="A77" s="14" t="s">
        <v>70</v>
      </c>
      <c r="B77" s="5"/>
      <c r="C77" s="5"/>
      <c r="D77" s="29">
        <v>10817.6</v>
      </c>
      <c r="E77" s="33"/>
      <c r="F77" s="29">
        <f>D77</f>
        <v>10817.6</v>
      </c>
      <c r="G77" s="29">
        <v>6535</v>
      </c>
      <c r="H77" s="33"/>
      <c r="I77" s="25">
        <f t="shared" si="5"/>
        <v>6535</v>
      </c>
    </row>
    <row r="78" spans="1:9" ht="68.25" customHeight="1">
      <c r="A78" s="12" t="s">
        <v>42</v>
      </c>
      <c r="B78" s="5">
        <v>2017</v>
      </c>
      <c r="C78" s="5" t="s">
        <v>43</v>
      </c>
      <c r="D78" s="25">
        <v>6522.9</v>
      </c>
      <c r="E78" s="28"/>
      <c r="F78" s="25">
        <f aca="true" t="shared" si="6" ref="F78:F83">D78+E78</f>
        <v>6522.9</v>
      </c>
      <c r="G78" s="25">
        <v>22.8</v>
      </c>
      <c r="H78" s="28"/>
      <c r="I78" s="25">
        <f t="shared" si="5"/>
        <v>22.8</v>
      </c>
    </row>
    <row r="79" spans="1:9" ht="72" customHeight="1">
      <c r="A79" s="12" t="s">
        <v>44</v>
      </c>
      <c r="B79" s="5">
        <v>2017</v>
      </c>
      <c r="C79" s="5" t="s">
        <v>45</v>
      </c>
      <c r="D79" s="25">
        <v>3022.2</v>
      </c>
      <c r="E79" s="28"/>
      <c r="F79" s="25">
        <f t="shared" si="6"/>
        <v>3022.2</v>
      </c>
      <c r="G79" s="25">
        <v>22.2</v>
      </c>
      <c r="H79" s="28"/>
      <c r="I79" s="25">
        <f t="shared" si="5"/>
        <v>22.2</v>
      </c>
    </row>
    <row r="80" spans="1:9" ht="47.25">
      <c r="A80" s="12" t="s">
        <v>98</v>
      </c>
      <c r="B80" s="5" t="s">
        <v>36</v>
      </c>
      <c r="C80" s="5" t="s">
        <v>90</v>
      </c>
      <c r="D80" s="25">
        <v>3493</v>
      </c>
      <c r="E80" s="28"/>
      <c r="F80" s="25">
        <f t="shared" si="6"/>
        <v>3493</v>
      </c>
      <c r="G80" s="25">
        <v>3420.8</v>
      </c>
      <c r="H80" s="28"/>
      <c r="I80" s="25">
        <f t="shared" si="5"/>
        <v>3420.8</v>
      </c>
    </row>
    <row r="81" spans="1:9" ht="63">
      <c r="A81" s="12" t="s">
        <v>99</v>
      </c>
      <c r="B81" s="5">
        <v>2017</v>
      </c>
      <c r="C81" s="5" t="s">
        <v>91</v>
      </c>
      <c r="D81" s="25">
        <v>4060.4</v>
      </c>
      <c r="E81" s="28"/>
      <c r="F81" s="25">
        <f t="shared" si="6"/>
        <v>4060.4</v>
      </c>
      <c r="G81" s="25">
        <v>16.2</v>
      </c>
      <c r="H81" s="28"/>
      <c r="I81" s="25">
        <f t="shared" si="5"/>
        <v>16.2</v>
      </c>
    </row>
    <row r="82" spans="1:9" ht="82.5" customHeight="1">
      <c r="A82" s="12" t="s">
        <v>92</v>
      </c>
      <c r="B82" s="5">
        <v>2017</v>
      </c>
      <c r="C82" s="5" t="s">
        <v>93</v>
      </c>
      <c r="D82" s="25">
        <v>990</v>
      </c>
      <c r="E82" s="28"/>
      <c r="F82" s="25">
        <f t="shared" si="6"/>
        <v>990</v>
      </c>
      <c r="G82" s="25">
        <v>6.9</v>
      </c>
      <c r="H82" s="28"/>
      <c r="I82" s="25">
        <f t="shared" si="5"/>
        <v>6.9</v>
      </c>
    </row>
    <row r="83" spans="1:9" ht="83.25" customHeight="1">
      <c r="A83" s="12" t="s">
        <v>94</v>
      </c>
      <c r="B83" s="5">
        <v>2017</v>
      </c>
      <c r="C83" s="5" t="s">
        <v>93</v>
      </c>
      <c r="D83" s="25">
        <v>990</v>
      </c>
      <c r="E83" s="28"/>
      <c r="F83" s="25">
        <f t="shared" si="6"/>
        <v>990</v>
      </c>
      <c r="G83" s="25">
        <v>9.5</v>
      </c>
      <c r="H83" s="28"/>
      <c r="I83" s="25">
        <f t="shared" si="5"/>
        <v>9.5</v>
      </c>
    </row>
    <row r="84" spans="1:9" ht="55.5" customHeight="1">
      <c r="A84" s="11" t="s">
        <v>46</v>
      </c>
      <c r="B84" s="22"/>
      <c r="C84" s="22"/>
      <c r="D84" s="27">
        <f>SUM(D85:D86)</f>
        <v>72000</v>
      </c>
      <c r="E84" s="27">
        <f>E85+E86</f>
        <v>216000.00000000003</v>
      </c>
      <c r="F84" s="27">
        <f>F85+F86</f>
        <v>288000</v>
      </c>
      <c r="G84" s="27">
        <f>SUM(G85:G86)</f>
        <v>69524.4</v>
      </c>
      <c r="H84" s="27">
        <f>SUM(H85:H86)</f>
        <v>208573.09999999998</v>
      </c>
      <c r="I84" s="27">
        <f>SUM(I85:I86)</f>
        <v>278097.5</v>
      </c>
    </row>
    <row r="85" spans="1:9" ht="51.75" customHeight="1">
      <c r="A85" s="12" t="s">
        <v>71</v>
      </c>
      <c r="B85" s="5">
        <v>2017</v>
      </c>
      <c r="C85" s="5" t="s">
        <v>48</v>
      </c>
      <c r="D85" s="25">
        <f>22513.3-1075.4</f>
        <v>21437.899999999998</v>
      </c>
      <c r="E85" s="25">
        <f>68445.3-4131.6</f>
        <v>64313.700000000004</v>
      </c>
      <c r="F85" s="25">
        <f>D85+E85</f>
        <v>85751.6</v>
      </c>
      <c r="G85" s="25">
        <v>21437.9</v>
      </c>
      <c r="H85" s="25">
        <v>64313.7</v>
      </c>
      <c r="I85" s="25">
        <f t="shared" si="5"/>
        <v>85751.6</v>
      </c>
    </row>
    <row r="86" spans="1:9" ht="52.5" customHeight="1">
      <c r="A86" s="12" t="s">
        <v>72</v>
      </c>
      <c r="B86" s="5" t="s">
        <v>9</v>
      </c>
      <c r="C86" s="5" t="s">
        <v>51</v>
      </c>
      <c r="D86" s="25">
        <f>49185+1377.1</f>
        <v>50562.1</v>
      </c>
      <c r="E86" s="38">
        <f>147554.7+4131.6</f>
        <v>151686.30000000002</v>
      </c>
      <c r="F86" s="25">
        <f>D86+E86</f>
        <v>202248.40000000002</v>
      </c>
      <c r="G86" s="25">
        <v>48086.5</v>
      </c>
      <c r="H86" s="38">
        <v>144259.4</v>
      </c>
      <c r="I86" s="25">
        <f t="shared" si="5"/>
        <v>192345.9</v>
      </c>
    </row>
    <row r="87" spans="1:9" ht="15.75">
      <c r="A87" s="23"/>
      <c r="B87" s="23"/>
      <c r="C87" s="23"/>
      <c r="D87" s="23"/>
      <c r="E87" s="23"/>
      <c r="F87" s="23"/>
      <c r="G87" s="23"/>
      <c r="H87" s="23"/>
      <c r="I87" s="23"/>
    </row>
    <row r="88" spans="1:6" ht="15.75">
      <c r="A88" s="43" t="s">
        <v>73</v>
      </c>
      <c r="B88" s="43"/>
      <c r="C88" s="43"/>
      <c r="D88" s="43"/>
      <c r="E88" s="43"/>
      <c r="F88" s="43"/>
    </row>
    <row r="89" spans="1:6" ht="15.75">
      <c r="A89" s="44" t="s">
        <v>74</v>
      </c>
      <c r="B89" s="44"/>
      <c r="C89" s="44"/>
      <c r="D89" s="44"/>
      <c r="E89" s="44"/>
      <c r="F89" s="44"/>
    </row>
    <row r="90" spans="1:6" ht="15.75">
      <c r="A90" s="42"/>
      <c r="B90" s="42"/>
      <c r="C90" s="42"/>
      <c r="D90" s="42"/>
      <c r="E90" s="42"/>
      <c r="F90" s="42"/>
    </row>
    <row r="149" spans="4:7" ht="15.75">
      <c r="D149" s="7"/>
      <c r="G149" s="7"/>
    </row>
    <row r="150" spans="4:7" ht="15.75">
      <c r="D150" s="7"/>
      <c r="G150" s="7"/>
    </row>
    <row r="151" spans="4:7" ht="15.75">
      <c r="D151" s="7"/>
      <c r="G151" s="7"/>
    </row>
    <row r="152" spans="4:7" ht="15.75">
      <c r="D152" s="7"/>
      <c r="G152" s="7"/>
    </row>
    <row r="153" spans="2:7" ht="15.75">
      <c r="B153" s="7"/>
      <c r="D153" s="7"/>
      <c r="G153" s="7"/>
    </row>
  </sheetData>
  <sheetProtection formatCells="0" selectLockedCells="1" selectUnlockedCells="1"/>
  <mergeCells count="16">
    <mergeCell ref="A2:I2"/>
    <mergeCell ref="G6:G7"/>
    <mergeCell ref="H6:H7"/>
    <mergeCell ref="I6:I7"/>
    <mergeCell ref="D4:F5"/>
    <mergeCell ref="G4:I5"/>
    <mergeCell ref="G1:I1"/>
    <mergeCell ref="A90:F90"/>
    <mergeCell ref="A88:F88"/>
    <mergeCell ref="A89:F89"/>
    <mergeCell ref="A4:A7"/>
    <mergeCell ref="B4:B7"/>
    <mergeCell ref="C4:C7"/>
    <mergeCell ref="D6:D7"/>
    <mergeCell ref="E6:E7"/>
    <mergeCell ref="F6:F7"/>
  </mergeCells>
  <printOptions horizontalCentered="1"/>
  <pageMargins left="0.5905511811023623" right="0.5905511811023623" top="0.7874015748031497" bottom="0.3937007874015748" header="0.3937007874015748" footer="0.3937007874015748"/>
  <pageSetup fitToHeight="7" fitToWidth="1" horizontalDpi="600" verticalDpi="600" orientation="landscape" paperSize="9" scale="68" r:id="rId2"/>
  <headerFooter differentFirst="1"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Kartasheva</cp:lastModifiedBy>
  <cp:lastPrinted>2018-04-18T13:20:24Z</cp:lastPrinted>
  <dcterms:created xsi:type="dcterms:W3CDTF">2012-10-03T07:04:41Z</dcterms:created>
  <dcterms:modified xsi:type="dcterms:W3CDTF">2018-05-08T12:51:38Z</dcterms:modified>
  <cp:category/>
  <cp:version/>
  <cp:contentType/>
  <cp:contentStatus/>
</cp:coreProperties>
</file>